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500" tabRatio="846" firstSheet="2" activeTab="6"/>
  </bookViews>
  <sheets>
    <sheet name="部门考勤表" sheetId="2" state="hidden" r:id="rId1"/>
    <sheet name="10月" sheetId="3" state="hidden" r:id="rId2"/>
    <sheet name="月出差及加班统计汇总表" sheetId="9" r:id="rId3"/>
    <sheet name="月考勤汇总" sheetId="6" r:id="rId4"/>
    <sheet name="工作计划表" sheetId="8" r:id="rId5"/>
    <sheet name="程序表" sheetId="11" r:id="rId6"/>
    <sheet name="请假加班核对" sheetId="14" r:id="rId7"/>
    <sheet name="考勤辅助表-上午" sheetId="7" r:id="rId8"/>
    <sheet name="考勤辅助表-下午" sheetId="15" r:id="rId9"/>
    <sheet name="考勤辅助表-1" sheetId="10" r:id="rId10"/>
    <sheet name="考勤辅助表-2" sheetId="13" r:id="rId11"/>
    <sheet name="Sheet1" sheetId="5" state="hidden" r:id="rId12"/>
  </sheets>
  <definedNames>
    <definedName name="_xlnm._FilterDatabase" localSheetId="2" hidden="1">月出差及加班统计汇总表!$A$2:$O$52</definedName>
    <definedName name="_xlnm._FilterDatabase" localSheetId="3" hidden="1">月考勤汇总!$A$5:$Q$16</definedName>
    <definedName name="_xlnm._FilterDatabase" localSheetId="4" hidden="1">工作计划表!$A$2:$L$33</definedName>
    <definedName name="_xlnm._FilterDatabase" localSheetId="6" hidden="1">请假加班核对!$A$1:$M$25</definedName>
    <definedName name="_xlnm._FilterDatabase" localSheetId="7" hidden="1">'考勤辅助表-上午'!$A$1:$N$71</definedName>
    <definedName name="_xlnm._FilterDatabase" localSheetId="8" hidden="1">'考勤辅助表-下午'!$A$1:$N$71</definedName>
    <definedName name="_xlnm._FilterDatabase" localSheetId="9" hidden="1">'考勤辅助表-1'!$A$2:$R$52</definedName>
    <definedName name="_xlnm._FilterDatabase" localSheetId="11" hidden="1">Sheet1!$A$1:$B$32</definedName>
  </definedNames>
  <calcPr calcId="144525"/>
</workbook>
</file>

<file path=xl/sharedStrings.xml><?xml version="1.0" encoding="utf-8"?>
<sst xmlns="http://schemas.openxmlformats.org/spreadsheetml/2006/main" count="465" uniqueCount="125">
  <si>
    <t>2020 年 9 月 考 勤 汇 总 表</t>
  </si>
  <si>
    <t>部门：业务服务二部</t>
  </si>
  <si>
    <t>序
号</t>
  </si>
  <si>
    <t>姓 名</t>
  </si>
  <si>
    <t>本月缺勤（天）</t>
  </si>
  <si>
    <t>出勤（天）</t>
  </si>
  <si>
    <t>本人签名确认</t>
  </si>
  <si>
    <t>外勤</t>
  </si>
  <si>
    <t>内勤</t>
  </si>
  <si>
    <t>小计</t>
  </si>
  <si>
    <t>迟到</t>
  </si>
  <si>
    <t>事假</t>
  </si>
  <si>
    <t>年假</t>
  </si>
  <si>
    <t>婚假</t>
  </si>
  <si>
    <t>产假</t>
  </si>
  <si>
    <t>丧假</t>
  </si>
  <si>
    <t>旷工</t>
  </si>
  <si>
    <t>出差</t>
  </si>
  <si>
    <t>市内</t>
  </si>
  <si>
    <t>韩鸣鸣</t>
  </si>
  <si>
    <t>李盼红</t>
  </si>
  <si>
    <t>申强</t>
  </si>
  <si>
    <t>王红霞</t>
  </si>
  <si>
    <t>赵天雷</t>
  </si>
  <si>
    <t>公司领导：                部门负责人：                 考勤人：</t>
  </si>
  <si>
    <t>2020 年 10 月 考 勤 汇 总 表</t>
  </si>
  <si>
    <t>出差及加班统计汇总表(2023.1.1-2023.12.31）</t>
  </si>
  <si>
    <t>服务部</t>
  </si>
  <si>
    <r>
      <rPr>
        <sz val="10"/>
        <color rgb="FF000000"/>
        <rFont val="SimSun"/>
        <charset val="134"/>
      </rPr>
      <t>姓名</t>
    </r>
  </si>
  <si>
    <r>
      <rPr>
        <sz val="10"/>
        <color rgb="FF000000"/>
        <rFont val="SimSun"/>
        <charset val="134"/>
      </rPr>
      <t>外勤天数</t>
    </r>
  </si>
  <si>
    <t>出差外勤天数（含节假日）</t>
  </si>
  <si>
    <t>出差加班</t>
  </si>
  <si>
    <t>市内外勤天数（含节假日）</t>
  </si>
  <si>
    <t>市内外勤加班</t>
  </si>
  <si>
    <t>所内业务加班</t>
  </si>
  <si>
    <t>业务加班小计</t>
  </si>
  <si>
    <t>业务会议加班</t>
  </si>
  <si>
    <t>加班天数总计</t>
  </si>
  <si>
    <t>备注</t>
  </si>
  <si>
    <t>所属月份</t>
  </si>
  <si>
    <t>差补核对</t>
  </si>
  <si>
    <t>加班核对</t>
  </si>
  <si>
    <t>一部</t>
  </si>
  <si>
    <t>部门：业务一部</t>
  </si>
  <si>
    <t>病假</t>
  </si>
  <si>
    <t>满勤</t>
  </si>
  <si>
    <t>周末</t>
  </si>
  <si>
    <t>加班</t>
  </si>
  <si>
    <t>事假核对</t>
  </si>
  <si>
    <t>年假核对</t>
  </si>
  <si>
    <t>病假核对</t>
  </si>
  <si>
    <t>所内培训</t>
  </si>
  <si>
    <t>日期</t>
  </si>
  <si>
    <t>星期</t>
  </si>
  <si>
    <t>张强军</t>
  </si>
  <si>
    <t>陈剑武</t>
  </si>
  <si>
    <t>李小燕</t>
  </si>
  <si>
    <t>张晓豆</t>
  </si>
  <si>
    <t>尚之腾</t>
  </si>
  <si>
    <t>闫浩</t>
  </si>
  <si>
    <t>苏转转</t>
  </si>
  <si>
    <t>刘雨</t>
  </si>
  <si>
    <t>步骤</t>
  </si>
  <si>
    <t>程序</t>
  </si>
  <si>
    <t>参数</t>
  </si>
  <si>
    <t>是否核对</t>
  </si>
  <si>
    <t>周期序号</t>
  </si>
  <si>
    <t>周期</t>
  </si>
  <si>
    <t>间隔天数</t>
  </si>
  <si>
    <t>开始星期</t>
  </si>
  <si>
    <t>修改为本月月数，示例：7月参数填7</t>
  </si>
  <si>
    <t>修改间隔天数,保证第2周期以星期一开始</t>
  </si>
  <si>
    <t>检查【考勤辅助表-上午】的周末与工作日是否正确</t>
  </si>
  <si>
    <t>*</t>
  </si>
  <si>
    <t>粘贴 员工计划表（张总导出） 至 工作计划表</t>
  </si>
  <si>
    <t>对照工作计划表，根据选项一一修改【考勤辅助表-上午】【考勤辅助表-下午】的【C2:L2】区域</t>
  </si>
  <si>
    <t>如【工作计划表】错误，提示张总修改</t>
  </si>
  <si>
    <t>在企业微信后台下载【加班审批表】【请假审批表】</t>
  </si>
  <si>
    <t>按【请假加班核对】表的格式填入信息</t>
  </si>
  <si>
    <t>核对周末加班天数</t>
  </si>
  <si>
    <t>核对【考勤辅助表-1】的【L列】是否为TRUE</t>
  </si>
  <si>
    <t>核对【月考勤汇总】的【T6:W15】区域是否为正确</t>
  </si>
  <si>
    <t>上传【月考勤汇总】至企业微信，提示同事电子签字同意</t>
  </si>
  <si>
    <t>复制【月出差及加班统计汇总表】至部门共享表，提示张总上报</t>
  </si>
  <si>
    <t>序号</t>
  </si>
  <si>
    <t>加班时间</t>
  </si>
  <si>
    <t>加班天数</t>
  </si>
  <si>
    <t>加班人员</t>
  </si>
  <si>
    <t>是否已报</t>
  </si>
  <si>
    <t>请假时间</t>
  </si>
  <si>
    <t>请假天数</t>
  </si>
  <si>
    <t>请假人</t>
  </si>
  <si>
    <t>请假类型</t>
  </si>
  <si>
    <t>请假核对</t>
  </si>
  <si>
    <t>姓名</t>
  </si>
  <si>
    <t>出差外勤</t>
  </si>
  <si>
    <t>市内外勤</t>
  </si>
  <si>
    <t>出差外勤加班</t>
  </si>
  <si>
    <t>内勤加班</t>
  </si>
  <si>
    <t>休息</t>
  </si>
  <si>
    <t>工作日</t>
  </si>
  <si>
    <t>合计</t>
  </si>
  <si>
    <t>其他</t>
  </si>
  <si>
    <t>工作小计</t>
  </si>
  <si>
    <t>其他小计</t>
  </si>
  <si>
    <t>加班合计</t>
  </si>
  <si>
    <t>项目</t>
  </si>
  <si>
    <t>出差外勤合计</t>
  </si>
  <si>
    <t>市内外勤合计</t>
  </si>
  <si>
    <t>核对</t>
  </si>
  <si>
    <t>周期合计</t>
  </si>
  <si>
    <t>未出勤小计</t>
  </si>
  <si>
    <t>出勤小计</t>
  </si>
  <si>
    <t>满勤合计</t>
  </si>
  <si>
    <t>刘畅仪</t>
  </si>
  <si>
    <t>天脊出差</t>
  </si>
  <si>
    <t>市内外请</t>
  </si>
  <si>
    <t>电信市内外勤</t>
  </si>
  <si>
    <t>外请加班</t>
  </si>
  <si>
    <t>电信市内外勤加班</t>
  </si>
  <si>
    <t>1会议</t>
  </si>
  <si>
    <t>0.5开会</t>
  </si>
  <si>
    <t>所内会议加班0.5</t>
  </si>
  <si>
    <t>请假</t>
  </si>
  <si>
    <t>23天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</si>
</sst>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804]aaaa;@"/>
    <numFmt numFmtId="177" formatCode="0.0;\-0.0;;@"/>
    <numFmt numFmtId="178" formatCode="aaaa"/>
    <numFmt numFmtId="179" formatCode="yyyy/m/d;@"/>
    <numFmt numFmtId="180" formatCode="0.00_);[Red]\(0.00\)"/>
    <numFmt numFmtId="181" formatCode="0.0_);[Red]\(0.0\)"/>
    <numFmt numFmtId="182" formatCode="_(* #,##0.00_);_(* \(#,##0.00\);_(* &quot;-&quot;??_);_(@_)"/>
    <numFmt numFmtId="183" formatCode="#,##0_ "/>
  </numFmts>
  <fonts count="6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0"/>
      <name val="宋体"/>
      <charset val="134"/>
    </font>
    <font>
      <b/>
      <sz val="10"/>
      <color theme="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8"/>
      <name val="宋体"/>
      <charset val="134"/>
    </font>
    <font>
      <sz val="8"/>
      <name val="宋体"/>
      <charset val="134"/>
      <scheme val="major"/>
    </font>
    <font>
      <b/>
      <sz val="8"/>
      <color rgb="FF000000"/>
      <name val="宋体"/>
      <charset val="134"/>
    </font>
    <font>
      <sz val="8"/>
      <color rgb="FF000000"/>
      <name val="SimSun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theme="0"/>
      <name val="宋体"/>
      <charset val="134"/>
    </font>
    <font>
      <b/>
      <sz val="8"/>
      <color rgb="FFFF0000"/>
      <name val="宋体"/>
      <charset val="134"/>
    </font>
    <font>
      <sz val="8"/>
      <color rgb="FFFF0000"/>
      <name val="宋体"/>
      <charset val="134"/>
      <scheme val="minor"/>
    </font>
    <font>
      <sz val="8"/>
      <color rgb="FFFF0000"/>
      <name val="微软雅黑"/>
      <charset val="134"/>
    </font>
    <font>
      <sz val="8"/>
      <name val="微软雅黑"/>
      <charset val="134"/>
    </font>
    <font>
      <sz val="8"/>
      <name val="宋体"/>
      <charset val="134"/>
      <scheme val="minor"/>
    </font>
    <font>
      <sz val="8"/>
      <name val="SimSun"/>
      <charset val="134"/>
    </font>
    <font>
      <sz val="8"/>
      <color rgb="FFFF0000"/>
      <name val="SimSun"/>
      <charset val="134"/>
    </font>
    <font>
      <sz val="8"/>
      <name val="Microsoft YaHei"/>
      <charset val="134"/>
    </font>
    <font>
      <sz val="15"/>
      <color rgb="FF000000"/>
      <name val="SimHei"/>
      <charset val="134"/>
    </font>
    <font>
      <sz val="12"/>
      <color rgb="FF000000"/>
      <name val="宋体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b/>
      <sz val="10"/>
      <name val="宋体"/>
      <charset val="134"/>
    </font>
    <font>
      <b/>
      <sz val="10"/>
      <name val="SimSun"/>
      <charset val="134"/>
    </font>
    <font>
      <sz val="1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SimSun"/>
      <charset val="134"/>
    </font>
  </fonts>
  <fills count="5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1" borderId="44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45" applyNumberFormat="0" applyFill="0" applyAlignment="0" applyProtection="0">
      <alignment vertical="center"/>
    </xf>
    <xf numFmtId="0" fontId="46" fillId="0" borderId="45" applyNumberFormat="0" applyFill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2" borderId="47" applyNumberFormat="0" applyAlignment="0" applyProtection="0">
      <alignment vertical="center"/>
    </xf>
    <xf numFmtId="0" fontId="49" fillId="23" borderId="48" applyNumberFormat="0" applyAlignment="0" applyProtection="0">
      <alignment vertical="center"/>
    </xf>
    <xf numFmtId="0" fontId="50" fillId="23" borderId="47" applyNumberFormat="0" applyAlignment="0" applyProtection="0">
      <alignment vertical="center"/>
    </xf>
    <xf numFmtId="0" fontId="51" fillId="19" borderId="49" applyNumberFormat="0" applyAlignment="0" applyProtection="0">
      <alignment vertical="center"/>
    </xf>
    <xf numFmtId="0" fontId="52" fillId="0" borderId="50" applyNumberFormat="0" applyFill="0" applyAlignment="0" applyProtection="0">
      <alignment vertical="center"/>
    </xf>
    <xf numFmtId="0" fontId="53" fillId="0" borderId="51" applyNumberFormat="0" applyFill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</cellStyleXfs>
  <cellXfs count="253">
    <xf numFmtId="176" fontId="0" fillId="0" borderId="0" xfId="0">
      <alignment vertical="center"/>
    </xf>
    <xf numFmtId="176" fontId="1" fillId="2" borderId="0" xfId="0" applyFont="1" applyFill="1">
      <alignment vertical="center"/>
    </xf>
    <xf numFmtId="176" fontId="1" fillId="0" borderId="0" xfId="0" applyFont="1">
      <alignment vertical="center"/>
    </xf>
    <xf numFmtId="176" fontId="1" fillId="0" borderId="0" xfId="0" applyFont="1" applyAlignment="1">
      <alignment horizontal="center" vertical="center"/>
    </xf>
    <xf numFmtId="176" fontId="1" fillId="0" borderId="1" xfId="0" applyFont="1" applyBorder="1">
      <alignment vertical="center"/>
    </xf>
    <xf numFmtId="176" fontId="1" fillId="0" borderId="1" xfId="0" applyFont="1" applyBorder="1" applyAlignment="1">
      <alignment horizontal="center" vertical="center"/>
    </xf>
    <xf numFmtId="176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3" fillId="3" borderId="1" xfId="0" applyFont="1" applyFill="1" applyBorder="1" applyAlignment="1">
      <alignment horizontal="center" vertical="center"/>
    </xf>
    <xf numFmtId="176" fontId="4" fillId="0" borderId="1" xfId="0" applyFont="1" applyFill="1" applyBorder="1" applyAlignment="1">
      <alignment horizontal="center" vertical="center"/>
    </xf>
    <xf numFmtId="176" fontId="1" fillId="2" borderId="1" xfId="0" applyFont="1" applyFill="1" applyBorder="1">
      <alignment vertical="center"/>
    </xf>
    <xf numFmtId="176" fontId="2" fillId="0" borderId="1" xfId="0" applyFont="1" applyBorder="1">
      <alignment vertical="center"/>
    </xf>
    <xf numFmtId="176" fontId="2" fillId="2" borderId="1" xfId="0" applyFont="1" applyFill="1" applyBorder="1">
      <alignment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176" fontId="1" fillId="4" borderId="1" xfId="0" applyFont="1" applyFill="1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176" fontId="2" fillId="4" borderId="1" xfId="0" applyFont="1" applyFill="1" applyBorder="1">
      <alignment vertical="center"/>
    </xf>
    <xf numFmtId="176" fontId="1" fillId="0" borderId="1" xfId="0" applyFont="1" applyFill="1" applyBorder="1">
      <alignment vertical="center"/>
    </xf>
    <xf numFmtId="0" fontId="1" fillId="0" borderId="1" xfId="0" applyNumberFormat="1" applyFont="1" applyBorder="1">
      <alignment vertical="center"/>
    </xf>
    <xf numFmtId="14" fontId="1" fillId="0" borderId="0" xfId="0" applyNumberFormat="1" applyFo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 vertical="center" wrapText="1"/>
    </xf>
    <xf numFmtId="177" fontId="8" fillId="7" borderId="1" xfId="0" applyNumberFormat="1" applyFont="1" applyFill="1" applyBorder="1" applyAlignment="1">
      <alignment horizontal="center" vertical="center"/>
    </xf>
    <xf numFmtId="176" fontId="9" fillId="0" borderId="0" xfId="0" applyFont="1">
      <alignment vertical="center"/>
    </xf>
    <xf numFmtId="176" fontId="0" fillId="0" borderId="0" xfId="0" applyAlignment="1">
      <alignment vertical="center" wrapText="1"/>
    </xf>
    <xf numFmtId="176" fontId="0" fillId="0" borderId="0" xfId="0" applyAlignment="1">
      <alignment horizontal="center" vertical="center"/>
    </xf>
    <xf numFmtId="176" fontId="9" fillId="8" borderId="1" xfId="0" applyFont="1" applyFill="1" applyBorder="1" applyAlignment="1">
      <alignment horizontal="center" vertical="center"/>
    </xf>
    <xf numFmtId="0" fontId="9" fillId="8" borderId="1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 wrapText="1"/>
    </xf>
    <xf numFmtId="0" fontId="0" fillId="9" borderId="1" xfId="0" applyNumberFormat="1" applyFill="1" applyBorder="1" applyAlignment="1">
      <alignment horizontal="center" vertical="center"/>
    </xf>
    <xf numFmtId="177" fontId="0" fillId="10" borderId="1" xfId="0" applyNumberFormat="1" applyFill="1" applyBorder="1" applyAlignment="1">
      <alignment horizontal="center" vertical="center"/>
    </xf>
    <xf numFmtId="177" fontId="0" fillId="7" borderId="1" xfId="0" applyNumberFormat="1" applyFill="1" applyBorder="1" applyAlignment="1">
      <alignment horizontal="center" vertical="center"/>
    </xf>
    <xf numFmtId="0" fontId="11" fillId="5" borderId="1" xfId="0" applyNumberFormat="1" applyFont="1" applyFill="1" applyBorder="1" applyAlignment="1">
      <alignment horizontal="center" vertical="center" wrapText="1"/>
    </xf>
    <xf numFmtId="176" fontId="9" fillId="9" borderId="1" xfId="0" applyFont="1" applyFill="1" applyBorder="1" applyAlignment="1">
      <alignment horizontal="center" vertical="center" wrapText="1"/>
    </xf>
    <xf numFmtId="0" fontId="0" fillId="10" borderId="1" xfId="0" applyNumberFormat="1" applyFill="1" applyBorder="1" applyAlignment="1">
      <alignment horizontal="center" vertical="center"/>
    </xf>
    <xf numFmtId="0" fontId="12" fillId="10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/>
    </xf>
    <xf numFmtId="176" fontId="0" fillId="0" borderId="0" xfId="0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176" fontId="0" fillId="0" borderId="0" xfId="0" applyAlignment="1" applyProtection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14" fontId="14" fillId="10" borderId="1" xfId="0" applyNumberFormat="1" applyFont="1" applyFill="1" applyBorder="1" applyAlignment="1" applyProtection="1">
      <alignment horizontal="center" vertical="center" wrapText="1"/>
    </xf>
    <xf numFmtId="178" fontId="14" fillId="10" borderId="1" xfId="0" applyNumberFormat="1" applyFont="1" applyFill="1" applyBorder="1" applyAlignment="1" applyProtection="1">
      <alignment horizontal="center" vertical="center" wrapText="1"/>
    </xf>
    <xf numFmtId="0" fontId="15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10" borderId="1" xfId="0" applyNumberFormat="1" applyFont="1" applyFill="1" applyBorder="1" applyAlignment="1" applyProtection="1">
      <alignment horizontal="center" vertical="center"/>
      <protection locked="0"/>
    </xf>
    <xf numFmtId="14" fontId="16" fillId="0" borderId="2" xfId="0" applyNumberFormat="1" applyFont="1" applyFill="1" applyBorder="1" applyAlignment="1" applyProtection="1">
      <alignment horizontal="center" vertical="center" wrapText="1"/>
    </xf>
    <xf numFmtId="14" fontId="16" fillId="0" borderId="3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14" fontId="5" fillId="2" borderId="5" xfId="0" applyNumberFormat="1" applyFont="1" applyFill="1" applyBorder="1" applyAlignment="1" applyProtection="1">
      <alignment horizontal="center" vertical="center" wrapText="1"/>
    </xf>
    <xf numFmtId="14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8" fillId="7" borderId="8" xfId="0" applyNumberFormat="1" applyFont="1" applyFill="1" applyBorder="1" applyAlignment="1" applyProtection="1">
      <alignment horizontal="center" vertical="center"/>
    </xf>
    <xf numFmtId="0" fontId="8" fillId="7" borderId="1" xfId="0" applyNumberFormat="1" applyFont="1" applyFill="1" applyBorder="1" applyAlignment="1" applyProtection="1">
      <alignment horizontal="center" vertical="center"/>
    </xf>
    <xf numFmtId="0" fontId="18" fillId="7" borderId="9" xfId="0" applyNumberFormat="1" applyFont="1" applyFill="1" applyBorder="1" applyAlignment="1" applyProtection="1">
      <alignment horizontal="center" vertical="center"/>
    </xf>
    <xf numFmtId="0" fontId="18" fillId="7" borderId="10" xfId="0" applyNumberFormat="1" applyFont="1" applyFill="1" applyBorder="1" applyAlignment="1" applyProtection="1">
      <alignment horizontal="center" vertical="center"/>
    </xf>
    <xf numFmtId="14" fontId="5" fillId="3" borderId="5" xfId="0" applyNumberFormat="1" applyFont="1" applyFill="1" applyBorder="1" applyAlignment="1" applyProtection="1">
      <alignment horizontal="center" vertical="center" wrapText="1"/>
    </xf>
    <xf numFmtId="14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6" fillId="5" borderId="11" xfId="0" applyNumberFormat="1" applyFont="1" applyFill="1" applyBorder="1" applyAlignment="1" applyProtection="1">
      <alignment horizontal="center" vertical="center"/>
    </xf>
    <xf numFmtId="0" fontId="6" fillId="5" borderId="7" xfId="0" applyNumberFormat="1" applyFont="1" applyFill="1" applyBorder="1" applyAlignment="1" applyProtection="1">
      <alignment horizontal="center" vertical="center"/>
    </xf>
    <xf numFmtId="0" fontId="18" fillId="7" borderId="8" xfId="0" applyNumberFormat="1" applyFont="1" applyFill="1" applyBorder="1" applyAlignment="1" applyProtection="1">
      <alignment horizontal="center" vertical="center"/>
    </xf>
    <xf numFmtId="0" fontId="18" fillId="7" borderId="1" xfId="0" applyNumberFormat="1" applyFont="1" applyFill="1" applyBorder="1" applyAlignment="1" applyProtection="1">
      <alignment horizontal="center" vertical="center"/>
    </xf>
    <xf numFmtId="0" fontId="18" fillId="7" borderId="12" xfId="0" applyNumberFormat="1" applyFont="1" applyFill="1" applyBorder="1" applyAlignment="1" applyProtection="1">
      <alignment horizontal="center" vertical="center"/>
    </xf>
    <xf numFmtId="0" fontId="18" fillId="7" borderId="13" xfId="0" applyNumberFormat="1" applyFont="1" applyFill="1" applyBorder="1" applyAlignment="1" applyProtection="1">
      <alignment horizontal="center" vertical="center"/>
    </xf>
    <xf numFmtId="0" fontId="18" fillId="7" borderId="14" xfId="0" applyNumberFormat="1" applyFont="1" applyFill="1" applyBorder="1" applyAlignment="1" applyProtection="1">
      <alignment horizontal="center" vertical="center"/>
    </xf>
    <xf numFmtId="0" fontId="8" fillId="11" borderId="15" xfId="0" applyNumberFormat="1" applyFont="1" applyFill="1" applyBorder="1" applyAlignment="1" applyProtection="1">
      <alignment horizontal="center" vertical="center"/>
    </xf>
    <xf numFmtId="0" fontId="8" fillId="11" borderId="7" xfId="0" applyNumberFormat="1" applyFont="1" applyFill="1" applyBorder="1" applyAlignment="1" applyProtection="1">
      <alignment horizontal="center" vertical="center"/>
    </xf>
    <xf numFmtId="0" fontId="8" fillId="11" borderId="16" xfId="0" applyNumberFormat="1" applyFont="1" applyFill="1" applyBorder="1" applyAlignment="1" applyProtection="1">
      <alignment horizontal="center" vertical="center"/>
    </xf>
    <xf numFmtId="0" fontId="19" fillId="10" borderId="17" xfId="0" applyNumberFormat="1" applyFont="1" applyFill="1" applyBorder="1" applyAlignment="1" applyProtection="1">
      <alignment horizontal="center" vertical="center"/>
      <protection locked="0"/>
    </xf>
    <xf numFmtId="0" fontId="20" fillId="10" borderId="1" xfId="0" applyNumberFormat="1" applyFont="1" applyFill="1" applyBorder="1" applyAlignment="1" applyProtection="1">
      <alignment horizontal="center" vertical="center"/>
    </xf>
    <xf numFmtId="0" fontId="8" fillId="10" borderId="18" xfId="0" applyNumberFormat="1" applyFont="1" applyFill="1" applyBorder="1" applyAlignment="1" applyProtection="1">
      <alignment horizontal="center" vertical="center"/>
    </xf>
    <xf numFmtId="0" fontId="8" fillId="11" borderId="17" xfId="0" applyNumberFormat="1" applyFont="1" applyFill="1" applyBorder="1" applyAlignment="1" applyProtection="1">
      <alignment horizontal="center" vertical="center"/>
    </xf>
    <xf numFmtId="0" fontId="8" fillId="11" borderId="19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19" fillId="10" borderId="19" xfId="0" applyNumberFormat="1" applyFont="1" applyFill="1" applyBorder="1" applyAlignment="1" applyProtection="1">
      <alignment horizontal="center" vertical="center"/>
      <protection locked="0"/>
    </xf>
    <xf numFmtId="0" fontId="20" fillId="10" borderId="10" xfId="0" applyNumberFormat="1" applyFont="1" applyFill="1" applyBorder="1" applyAlignment="1" applyProtection="1">
      <alignment horizontal="center" vertical="center"/>
    </xf>
    <xf numFmtId="0" fontId="8" fillId="10" borderId="20" xfId="0" applyNumberFormat="1" applyFont="1" applyFill="1" applyBorder="1" applyAlignment="1" applyProtection="1">
      <alignment horizontal="center" vertical="center"/>
    </xf>
    <xf numFmtId="0" fontId="8" fillId="12" borderId="21" xfId="0" applyNumberFormat="1" applyFont="1" applyFill="1" applyBorder="1" applyAlignment="1" applyProtection="1">
      <alignment horizontal="center" vertical="center"/>
    </xf>
    <xf numFmtId="176" fontId="0" fillId="0" borderId="0" xfId="0" applyProtection="1">
      <alignment vertical="center"/>
    </xf>
    <xf numFmtId="0" fontId="8" fillId="12" borderId="22" xfId="0" applyNumberFormat="1" applyFont="1" applyFill="1" applyBorder="1" applyAlignment="1" applyProtection="1">
      <alignment horizontal="center" vertical="center"/>
    </xf>
    <xf numFmtId="0" fontId="8" fillId="12" borderId="23" xfId="0" applyNumberFormat="1" applyFont="1" applyFill="1" applyBorder="1" applyAlignment="1" applyProtection="1">
      <alignment horizontal="center" vertical="center"/>
    </xf>
    <xf numFmtId="0" fontId="6" fillId="5" borderId="21" xfId="0" applyNumberFormat="1" applyFont="1" applyFill="1" applyBorder="1" applyAlignment="1" applyProtection="1">
      <alignment horizontal="center" vertical="center"/>
    </xf>
    <xf numFmtId="0" fontId="8" fillId="11" borderId="24" xfId="0" applyNumberFormat="1" applyFont="1" applyFill="1" applyBorder="1" applyAlignment="1" applyProtection="1">
      <alignment horizontal="center" vertical="center"/>
    </xf>
    <xf numFmtId="0" fontId="8" fillId="11" borderId="25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11" borderId="26" xfId="0" applyNumberFormat="1" applyFont="1" applyFill="1" applyBorder="1" applyAlignment="1" applyProtection="1">
      <alignment horizontal="center" vertical="center"/>
    </xf>
    <xf numFmtId="0" fontId="6" fillId="5" borderId="27" xfId="0" applyNumberFormat="1" applyFont="1" applyFill="1" applyBorder="1" applyAlignment="1" applyProtection="1">
      <alignment horizontal="center" vertical="center"/>
    </xf>
    <xf numFmtId="0" fontId="6" fillId="5" borderId="28" xfId="0" applyNumberFormat="1" applyFont="1" applyFill="1" applyBorder="1" applyAlignment="1" applyProtection="1">
      <alignment horizontal="center" vertical="center"/>
    </xf>
    <xf numFmtId="14" fontId="14" fillId="10" borderId="29" xfId="0" applyNumberFormat="1" applyFont="1" applyFill="1" applyBorder="1" applyAlignment="1" applyProtection="1">
      <alignment horizontal="center" vertical="center" wrapText="1"/>
    </xf>
    <xf numFmtId="178" fontId="14" fillId="10" borderId="29" xfId="0" applyNumberFormat="1" applyFont="1" applyFill="1" applyBorder="1" applyAlignment="1" applyProtection="1">
      <alignment horizontal="center" vertical="center" wrapText="1"/>
    </xf>
    <xf numFmtId="0" fontId="15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9" xfId="0" applyNumberFormat="1" applyFont="1" applyFill="1" applyBorder="1" applyAlignment="1" applyProtection="1">
      <alignment horizontal="center" vertical="center"/>
      <protection locked="0"/>
    </xf>
    <xf numFmtId="14" fontId="16" fillId="0" borderId="30" xfId="0" applyNumberFormat="1" applyFont="1" applyFill="1" applyBorder="1" applyAlignment="1" applyProtection="1">
      <alignment horizontal="center" vertical="center" wrapText="1"/>
    </xf>
    <xf numFmtId="14" fontId="16" fillId="0" borderId="31" xfId="0" applyNumberFormat="1" applyFont="1" applyFill="1" applyBorder="1" applyAlignment="1" applyProtection="1">
      <alignment horizontal="center" vertical="center" wrapText="1"/>
    </xf>
    <xf numFmtId="0" fontId="17" fillId="0" borderId="29" xfId="0" applyNumberFormat="1" applyFont="1" applyFill="1" applyBorder="1" applyAlignment="1" applyProtection="1">
      <alignment horizontal="center" vertical="center" wrapText="1"/>
    </xf>
    <xf numFmtId="0" fontId="6" fillId="5" borderId="32" xfId="0" applyNumberFormat="1" applyFont="1" applyFill="1" applyBorder="1" applyAlignment="1" applyProtection="1">
      <alignment horizontal="center" vertical="center"/>
    </xf>
    <xf numFmtId="0" fontId="15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9" fillId="10" borderId="25" xfId="0" applyNumberFormat="1" applyFont="1" applyFill="1" applyBorder="1" applyAlignment="1" applyProtection="1">
      <alignment horizontal="center" vertical="center"/>
      <protection locked="0"/>
    </xf>
    <xf numFmtId="0" fontId="20" fillId="10" borderId="17" xfId="0" applyNumberFormat="1" applyFont="1" applyFill="1" applyBorder="1" applyAlignment="1" applyProtection="1">
      <alignment horizontal="center" vertical="center"/>
    </xf>
    <xf numFmtId="0" fontId="1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3" xfId="0" applyNumberFormat="1" applyFont="1" applyFill="1" applyBorder="1" applyAlignment="1" applyProtection="1">
      <alignment horizontal="center" vertical="center"/>
      <protection locked="0"/>
    </xf>
    <xf numFmtId="0" fontId="19" fillId="10" borderId="26" xfId="0" applyNumberFormat="1" applyFont="1" applyFill="1" applyBorder="1" applyAlignment="1" applyProtection="1">
      <alignment horizontal="center" vertical="center"/>
      <protection locked="0"/>
    </xf>
    <xf numFmtId="0" fontId="20" fillId="10" borderId="19" xfId="0" applyNumberFormat="1" applyFont="1" applyFill="1" applyBorder="1" applyAlignment="1" applyProtection="1">
      <alignment horizontal="center" vertical="center"/>
    </xf>
    <xf numFmtId="176" fontId="21" fillId="5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13" borderId="1" xfId="0" applyNumberFormat="1" applyFill="1" applyBorder="1" applyAlignment="1">
      <alignment horizontal="center" vertical="center"/>
    </xf>
    <xf numFmtId="176" fontId="0" fillId="7" borderId="0" xfId="0" applyFill="1" applyAlignment="1">
      <alignment horizontal="center" vertical="center"/>
    </xf>
    <xf numFmtId="176" fontId="22" fillId="10" borderId="11" xfId="0" applyFont="1" applyFill="1" applyBorder="1" applyAlignment="1">
      <alignment horizontal="center" vertical="center"/>
    </xf>
    <xf numFmtId="176" fontId="22" fillId="10" borderId="7" xfId="0" applyFont="1" applyFill="1" applyBorder="1" applyAlignment="1">
      <alignment horizontal="center" vertical="center"/>
    </xf>
    <xf numFmtId="176" fontId="22" fillId="10" borderId="16" xfId="0" applyFont="1" applyFill="1" applyBorder="1">
      <alignment vertical="center"/>
    </xf>
    <xf numFmtId="176" fontId="22" fillId="0" borderId="0" xfId="0" applyFont="1">
      <alignment vertical="center"/>
    </xf>
    <xf numFmtId="0" fontId="6" fillId="2" borderId="34" xfId="0" applyNumberFormat="1" applyFont="1" applyFill="1" applyBorder="1" applyAlignment="1">
      <alignment horizontal="center" vertical="center"/>
    </xf>
    <xf numFmtId="0" fontId="6" fillId="2" borderId="35" xfId="0" applyNumberFormat="1" applyFont="1" applyFill="1" applyBorder="1" applyAlignment="1">
      <alignment horizontal="center" vertical="center"/>
    </xf>
    <xf numFmtId="0" fontId="0" fillId="10" borderId="8" xfId="0" applyNumberFormat="1" applyFill="1" applyBorder="1" applyAlignment="1">
      <alignment horizontal="center" vertical="center"/>
    </xf>
    <xf numFmtId="176" fontId="0" fillId="10" borderId="1" xfId="0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13" borderId="18" xfId="0" applyFill="1" applyBorder="1">
      <alignment vertical="center"/>
    </xf>
    <xf numFmtId="0" fontId="8" fillId="10" borderId="8" xfId="0" applyNumberFormat="1" applyFont="1" applyFill="1" applyBorder="1" applyAlignment="1">
      <alignment horizontal="center" vertical="center"/>
    </xf>
    <xf numFmtId="0" fontId="8" fillId="10" borderId="1" xfId="0" applyNumberFormat="1" applyFont="1" applyFill="1" applyBorder="1" applyAlignment="1">
      <alignment horizontal="center" vertical="center"/>
    </xf>
    <xf numFmtId="0" fontId="8" fillId="10" borderId="9" xfId="0" applyNumberFormat="1" applyFont="1" applyFill="1" applyBorder="1" applyAlignment="1">
      <alignment horizontal="center" vertical="center"/>
    </xf>
    <xf numFmtId="0" fontId="8" fillId="10" borderId="10" xfId="0" applyNumberFormat="1" applyFont="1" applyFill="1" applyBorder="1" applyAlignment="1">
      <alignment horizontal="center" vertical="center"/>
    </xf>
    <xf numFmtId="176" fontId="0" fillId="10" borderId="10" xfId="0" applyFill="1" applyBorder="1">
      <alignment vertical="center"/>
    </xf>
    <xf numFmtId="0" fontId="0" fillId="10" borderId="9" xfId="0" applyNumberFormat="1" applyFill="1" applyBorder="1" applyAlignment="1">
      <alignment horizontal="center" vertical="center"/>
    </xf>
    <xf numFmtId="176" fontId="0" fillId="10" borderId="10" xfId="0" applyFill="1" applyBorder="1" applyAlignment="1">
      <alignment vertical="center" wrapText="1"/>
    </xf>
    <xf numFmtId="0" fontId="0" fillId="10" borderId="10" xfId="0" applyNumberFormat="1" applyFill="1" applyBorder="1" applyAlignment="1">
      <alignment horizontal="center" vertical="center"/>
    </xf>
    <xf numFmtId="176" fontId="0" fillId="13" borderId="20" xfId="0" applyFill="1" applyBorder="1">
      <alignment vertical="center"/>
    </xf>
    <xf numFmtId="176" fontId="21" fillId="2" borderId="36" xfId="0" applyFont="1" applyFill="1" applyBorder="1" applyAlignment="1">
      <alignment horizontal="center" vertical="center"/>
    </xf>
    <xf numFmtId="0" fontId="0" fillId="10" borderId="18" xfId="0" applyNumberFormat="1" applyFill="1" applyBorder="1" applyAlignment="1">
      <alignment horizontal="center" vertical="center"/>
    </xf>
    <xf numFmtId="176" fontId="0" fillId="10" borderId="20" xfId="0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14" borderId="1" xfId="0" applyNumberFormat="1" applyFont="1" applyFill="1" applyBorder="1" applyAlignment="1">
      <alignment horizontal="center" vertical="center"/>
    </xf>
    <xf numFmtId="0" fontId="23" fillId="15" borderId="1" xfId="0" applyNumberFormat="1" applyFont="1" applyFill="1" applyBorder="1" applyAlignment="1">
      <alignment horizontal="center" vertical="center"/>
    </xf>
    <xf numFmtId="0" fontId="23" fillId="16" borderId="1" xfId="0" applyNumberFormat="1" applyFont="1" applyFill="1" applyBorder="1" applyAlignment="1">
      <alignment horizontal="center" vertical="center"/>
    </xf>
    <xf numFmtId="0" fontId="24" fillId="5" borderId="4" xfId="0" applyNumberFormat="1" applyFont="1" applyFill="1" applyBorder="1" applyAlignment="1">
      <alignment horizontal="center" vertical="center"/>
    </xf>
    <xf numFmtId="14" fontId="25" fillId="0" borderId="29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/>
    </xf>
    <xf numFmtId="0" fontId="27" fillId="0" borderId="29" xfId="0" applyNumberFormat="1" applyFont="1" applyFill="1" applyBorder="1" applyAlignment="1">
      <alignment horizontal="left" vertical="center"/>
    </xf>
    <xf numFmtId="0" fontId="27" fillId="0" borderId="29" xfId="0" applyNumberFormat="1" applyFont="1" applyFill="1" applyBorder="1" applyAlignment="1">
      <alignment horizontal="left" vertical="center" wrapText="1"/>
    </xf>
    <xf numFmtId="14" fontId="14" fillId="0" borderId="29" xfId="0" applyNumberFormat="1" applyFont="1" applyFill="1" applyBorder="1" applyAlignment="1">
      <alignment horizontal="center" vertical="center" wrapText="1"/>
    </xf>
    <xf numFmtId="0" fontId="28" fillId="0" borderId="29" xfId="0" applyNumberFormat="1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vertical="center"/>
    </xf>
    <xf numFmtId="0" fontId="30" fillId="0" borderId="29" xfId="0" applyNumberFormat="1" applyFont="1" applyFill="1" applyBorder="1" applyAlignment="1">
      <alignment horizontal="left" vertical="center" wrapText="1"/>
    </xf>
    <xf numFmtId="0" fontId="31" fillId="0" borderId="29" xfId="0" applyNumberFormat="1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>
      <alignment horizontal="left" vertical="center" wrapText="1"/>
    </xf>
    <xf numFmtId="0" fontId="32" fillId="0" borderId="1" xfId="0" applyNumberFormat="1" applyFont="1" applyFill="1" applyBorder="1" applyAlignment="1">
      <alignment horizontal="left" vertical="center" wrapText="1"/>
    </xf>
    <xf numFmtId="0" fontId="23" fillId="7" borderId="1" xfId="0" applyNumberFormat="1" applyFont="1" applyFill="1" applyBorder="1" applyAlignment="1">
      <alignment horizontal="center" vertical="center"/>
    </xf>
    <xf numFmtId="0" fontId="23" fillId="9" borderId="1" xfId="0" applyNumberFormat="1" applyFont="1" applyFill="1" applyBorder="1" applyAlignment="1">
      <alignment horizontal="center" vertical="center"/>
    </xf>
    <xf numFmtId="0" fontId="23" fillId="17" borderId="1" xfId="0" applyNumberFormat="1" applyFont="1" applyFill="1" applyBorder="1" applyAlignment="1">
      <alignment horizontal="center" vertical="center"/>
    </xf>
    <xf numFmtId="0" fontId="13" fillId="10" borderId="0" xfId="0" applyNumberFormat="1" applyFont="1" applyFill="1" applyAlignment="1">
      <alignment horizontal="center" vertical="center"/>
    </xf>
    <xf numFmtId="0" fontId="23" fillId="10" borderId="0" xfId="0" applyNumberFormat="1" applyFont="1" applyFill="1" applyAlignment="1">
      <alignment horizontal="center" vertical="center"/>
    </xf>
    <xf numFmtId="0" fontId="30" fillId="0" borderId="1" xfId="0" applyNumberFormat="1" applyFont="1" applyFill="1" applyBorder="1" applyAlignment="1">
      <alignment horizontal="left" vertical="center" wrapText="1"/>
    </xf>
    <xf numFmtId="0" fontId="23" fillId="10" borderId="0" xfId="0" applyNumberFormat="1" applyFont="1" applyFill="1" applyAlignment="1">
      <alignment vertical="center"/>
    </xf>
    <xf numFmtId="180" fontId="0" fillId="0" borderId="0" xfId="0" applyNumberFormat="1">
      <alignment vertical="center"/>
    </xf>
    <xf numFmtId="176" fontId="33" fillId="0" borderId="0" xfId="0" applyFont="1" applyAlignment="1">
      <alignment horizontal="center" vertical="center"/>
    </xf>
    <xf numFmtId="180" fontId="33" fillId="0" borderId="0" xfId="0" applyNumberFormat="1" applyFont="1" applyAlignment="1">
      <alignment horizontal="center" vertical="center"/>
    </xf>
    <xf numFmtId="176" fontId="34" fillId="0" borderId="0" xfId="0" applyFont="1" applyAlignment="1">
      <alignment horizontal="left" vertical="center"/>
    </xf>
    <xf numFmtId="180" fontId="34" fillId="0" borderId="0" xfId="0" applyNumberFormat="1" applyFont="1" applyAlignment="1">
      <alignment horizontal="left" vertical="center"/>
    </xf>
    <xf numFmtId="176" fontId="34" fillId="0" borderId="30" xfId="0" applyFont="1" applyBorder="1" applyAlignment="1">
      <alignment horizontal="center" vertical="center" wrapText="1"/>
    </xf>
    <xf numFmtId="176" fontId="34" fillId="0" borderId="30" xfId="0" applyFont="1" applyBorder="1" applyAlignment="1">
      <alignment horizontal="center" vertical="center"/>
    </xf>
    <xf numFmtId="180" fontId="34" fillId="0" borderId="31" xfId="0" applyNumberFormat="1" applyFont="1" applyBorder="1" applyAlignment="1">
      <alignment horizontal="center" vertical="center"/>
    </xf>
    <xf numFmtId="180" fontId="34" fillId="0" borderId="37" xfId="0" applyNumberFormat="1" applyFont="1" applyBorder="1" applyAlignment="1">
      <alignment horizontal="center" vertical="center"/>
    </xf>
    <xf numFmtId="176" fontId="34" fillId="0" borderId="2" xfId="0" applyFont="1" applyBorder="1" applyAlignment="1">
      <alignment horizontal="center" vertical="center" wrapText="1"/>
    </xf>
    <xf numFmtId="176" fontId="34" fillId="0" borderId="2" xfId="0" applyFont="1" applyBorder="1" applyAlignment="1">
      <alignment horizontal="center" vertical="center"/>
    </xf>
    <xf numFmtId="180" fontId="34" fillId="0" borderId="38" xfId="0" applyNumberFormat="1" applyFont="1" applyBorder="1" applyAlignment="1">
      <alignment horizontal="center" vertical="center"/>
    </xf>
    <xf numFmtId="180" fontId="34" fillId="0" borderId="39" xfId="0" applyNumberFormat="1" applyFont="1" applyBorder="1" applyAlignment="1">
      <alignment horizontal="center" vertical="center"/>
    </xf>
    <xf numFmtId="176" fontId="34" fillId="0" borderId="4" xfId="0" applyFont="1" applyBorder="1" applyAlignment="1">
      <alignment horizontal="center" vertical="center" wrapText="1"/>
    </xf>
    <xf numFmtId="176" fontId="34" fillId="0" borderId="4" xfId="0" applyFont="1" applyBorder="1" applyAlignment="1">
      <alignment horizontal="center" vertical="center"/>
    </xf>
    <xf numFmtId="180" fontId="34" fillId="0" borderId="29" xfId="0" applyNumberFormat="1" applyFont="1" applyBorder="1" applyAlignment="1">
      <alignment horizontal="center" vertical="center"/>
    </xf>
    <xf numFmtId="0" fontId="34" fillId="0" borderId="29" xfId="0" applyNumberFormat="1" applyFont="1" applyFill="1" applyBorder="1" applyAlignment="1">
      <alignment horizontal="center" vertical="center"/>
    </xf>
    <xf numFmtId="176" fontId="34" fillId="0" borderId="29" xfId="0" applyFont="1" applyFill="1" applyBorder="1" applyAlignment="1">
      <alignment horizontal="center" vertical="center"/>
    </xf>
    <xf numFmtId="0" fontId="34" fillId="0" borderId="29" xfId="0" applyNumberFormat="1" applyFont="1" applyFill="1" applyBorder="1" applyAlignment="1">
      <alignment horizontal="center" vertical="center" wrapText="1"/>
    </xf>
    <xf numFmtId="0" fontId="34" fillId="0" borderId="29" xfId="1" applyNumberFormat="1" applyFont="1" applyFill="1" applyBorder="1" applyAlignment="1">
      <alignment horizontal="center" vertical="center" wrapText="1"/>
    </xf>
    <xf numFmtId="176" fontId="34" fillId="0" borderId="37" xfId="0" applyFont="1" applyBorder="1" applyAlignment="1">
      <alignment horizontal="left" vertical="center"/>
    </xf>
    <xf numFmtId="180" fontId="34" fillId="0" borderId="37" xfId="0" applyNumberFormat="1" applyFont="1" applyBorder="1" applyAlignment="1">
      <alignment horizontal="left" vertical="center"/>
    </xf>
    <xf numFmtId="181" fontId="0" fillId="0" borderId="0" xfId="0" applyNumberFormat="1">
      <alignment vertical="center"/>
    </xf>
    <xf numFmtId="0" fontId="33" fillId="0" borderId="0" xfId="0" applyNumberFormat="1" applyFont="1" applyAlignment="1">
      <alignment horizontal="center" vertical="center"/>
    </xf>
    <xf numFmtId="0" fontId="34" fillId="0" borderId="0" xfId="0" applyNumberFormat="1" applyFont="1" applyAlignment="1">
      <alignment horizontal="left" vertical="center"/>
    </xf>
    <xf numFmtId="176" fontId="34" fillId="0" borderId="40" xfId="0" applyFont="1" applyBorder="1" applyAlignment="1">
      <alignment horizontal="center" vertical="center"/>
    </xf>
    <xf numFmtId="176" fontId="34" fillId="0" borderId="33" xfId="0" applyFont="1" applyBorder="1" applyAlignment="1">
      <alignment horizontal="center" vertical="center" wrapText="1"/>
    </xf>
    <xf numFmtId="176" fontId="34" fillId="0" borderId="41" xfId="0" applyFont="1" applyBorder="1" applyAlignment="1">
      <alignment horizontal="center" vertical="center" wrapText="1"/>
    </xf>
    <xf numFmtId="0" fontId="34" fillId="0" borderId="41" xfId="0" applyNumberFormat="1" applyFont="1" applyBorder="1" applyAlignment="1">
      <alignment horizontal="center" vertical="center" wrapText="1"/>
    </xf>
    <xf numFmtId="0" fontId="34" fillId="0" borderId="42" xfId="0" applyNumberFormat="1" applyFont="1" applyBorder="1" applyAlignment="1">
      <alignment horizontal="center" vertical="center" wrapText="1"/>
    </xf>
    <xf numFmtId="176" fontId="34" fillId="0" borderId="0" xfId="0" applyFont="1" applyBorder="1" applyAlignment="1">
      <alignment horizontal="center" vertical="center" wrapText="1"/>
    </xf>
    <xf numFmtId="176" fontId="34" fillId="0" borderId="43" xfId="0" applyFont="1" applyBorder="1" applyAlignment="1">
      <alignment horizontal="center" vertical="center"/>
    </xf>
    <xf numFmtId="176" fontId="34" fillId="0" borderId="42" xfId="0" applyFont="1" applyBorder="1" applyAlignment="1">
      <alignment horizontal="center" vertical="center" wrapText="1"/>
    </xf>
    <xf numFmtId="0" fontId="34" fillId="0" borderId="30" xfId="0" applyNumberFormat="1" applyFont="1" applyBorder="1" applyAlignment="1">
      <alignment horizontal="center" vertical="center" wrapText="1"/>
    </xf>
    <xf numFmtId="176" fontId="34" fillId="0" borderId="29" xfId="0" applyFont="1" applyBorder="1" applyAlignment="1">
      <alignment horizontal="center" vertical="center" wrapText="1"/>
    </xf>
    <xf numFmtId="0" fontId="34" fillId="0" borderId="4" xfId="0" applyNumberFormat="1" applyFont="1" applyBorder="1" applyAlignment="1">
      <alignment horizontal="center" vertical="center" wrapText="1"/>
    </xf>
    <xf numFmtId="0" fontId="34" fillId="18" borderId="29" xfId="1" applyNumberFormat="1" applyFont="1" applyFill="1" applyBorder="1" applyAlignment="1">
      <alignment horizontal="center" vertical="center" wrapText="1"/>
    </xf>
    <xf numFmtId="0" fontId="34" fillId="0" borderId="29" xfId="1" applyNumberFormat="1" applyFont="1" applyFill="1" applyBorder="1" applyAlignment="1">
      <alignment horizontal="center" vertical="center"/>
    </xf>
    <xf numFmtId="0" fontId="34" fillId="0" borderId="29" xfId="1" applyNumberFormat="1" applyFont="1" applyBorder="1" applyAlignment="1">
      <alignment horizontal="center" vertical="center" wrapText="1"/>
    </xf>
    <xf numFmtId="176" fontId="34" fillId="0" borderId="29" xfId="0" applyFont="1" applyBorder="1" applyAlignment="1">
      <alignment horizontal="center" vertical="center"/>
    </xf>
    <xf numFmtId="182" fontId="34" fillId="0" borderId="0" xfId="0" applyNumberFormat="1" applyFont="1" applyBorder="1" applyAlignment="1">
      <alignment horizontal="center" vertical="center"/>
    </xf>
    <xf numFmtId="0" fontId="34" fillId="0" borderId="37" xfId="0" applyNumberFormat="1" applyFont="1" applyBorder="1" applyAlignment="1">
      <alignment horizontal="left" vertical="center"/>
    </xf>
    <xf numFmtId="176" fontId="34" fillId="0" borderId="0" xfId="0" applyFont="1" applyBorder="1" applyAlignment="1">
      <alignment horizontal="left" vertical="center"/>
    </xf>
    <xf numFmtId="176" fontId="35" fillId="0" borderId="0" xfId="0" applyFont="1" applyAlignment="1">
      <alignment horizontal="center" vertical="center"/>
    </xf>
    <xf numFmtId="0" fontId="35" fillId="0" borderId="0" xfId="0" applyNumberFormat="1" applyFont="1" applyAlignment="1">
      <alignment horizontal="center" vertical="center"/>
    </xf>
    <xf numFmtId="176" fontId="0" fillId="15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81" fontId="19" fillId="0" borderId="0" xfId="0" applyNumberFormat="1" applyFont="1" applyFill="1" applyAlignment="1">
      <alignment horizontal="center"/>
    </xf>
    <xf numFmtId="181" fontId="36" fillId="0" borderId="0" xfId="0" applyNumberFormat="1" applyFont="1" applyFill="1" applyAlignment="1">
      <alignment horizontal="center" vertical="center"/>
    </xf>
    <xf numFmtId="180" fontId="37" fillId="0" borderId="0" xfId="0" applyNumberFormat="1" applyFont="1" applyFill="1" applyAlignment="1">
      <alignment horizontal="center" vertical="center"/>
    </xf>
    <xf numFmtId="180" fontId="38" fillId="0" borderId="0" xfId="0" applyNumberFormat="1" applyFont="1" applyFill="1" applyAlignment="1">
      <alignment horizontal="center" vertical="center"/>
    </xf>
    <xf numFmtId="181" fontId="37" fillId="0" borderId="29" xfId="0" applyNumberFormat="1" applyFont="1" applyFill="1" applyBorder="1" applyAlignment="1">
      <alignment horizontal="center" vertical="center"/>
    </xf>
    <xf numFmtId="181" fontId="13" fillId="0" borderId="29" xfId="0" applyNumberFormat="1" applyFont="1" applyFill="1" applyBorder="1" applyAlignment="1">
      <alignment horizontal="center" vertical="center"/>
    </xf>
    <xf numFmtId="180" fontId="13" fillId="19" borderId="29" xfId="0" applyNumberFormat="1" applyFont="1" applyFill="1" applyBorder="1" applyAlignment="1">
      <alignment horizontal="center" vertical="center" wrapText="1"/>
    </xf>
    <xf numFmtId="180" fontId="37" fillId="0" borderId="29" xfId="0" applyNumberFormat="1" applyFont="1" applyFill="1" applyBorder="1" applyAlignment="1">
      <alignment horizontal="center" vertical="center" wrapText="1"/>
    </xf>
    <xf numFmtId="180" fontId="38" fillId="0" borderId="29" xfId="0" applyNumberFormat="1" applyFont="1" applyFill="1" applyBorder="1" applyAlignment="1">
      <alignment horizontal="center" vertical="center" wrapText="1"/>
    </xf>
    <xf numFmtId="0" fontId="39" fillId="0" borderId="29" xfId="0" applyNumberFormat="1" applyFont="1" applyFill="1" applyBorder="1" applyAlignment="1">
      <alignment horizontal="center" vertical="center"/>
    </xf>
    <xf numFmtId="0" fontId="19" fillId="19" borderId="29" xfId="0" applyNumberFormat="1" applyFont="1" applyFill="1" applyBorder="1" applyAlignment="1">
      <alignment horizontal="center" vertical="center"/>
    </xf>
    <xf numFmtId="0" fontId="19" fillId="0" borderId="29" xfId="0" applyNumberFormat="1" applyFont="1" applyFill="1" applyBorder="1" applyAlignment="1">
      <alignment horizontal="center" vertical="center"/>
    </xf>
    <xf numFmtId="181" fontId="37" fillId="0" borderId="0" xfId="0" applyNumberFormat="1" applyFont="1" applyFill="1" applyAlignment="1">
      <alignment horizontal="center" vertical="center"/>
    </xf>
    <xf numFmtId="181" fontId="19" fillId="0" borderId="0" xfId="0" applyNumberFormat="1" applyFont="1" applyFill="1" applyAlignment="1">
      <alignment horizontal="center" vertical="center"/>
    </xf>
    <xf numFmtId="43" fontId="19" fillId="0" borderId="0" xfId="1" applyFont="1" applyFill="1" applyAlignment="1">
      <alignment horizontal="center" vertical="center"/>
    </xf>
    <xf numFmtId="180" fontId="37" fillId="20" borderId="29" xfId="0" applyNumberFormat="1" applyFont="1" applyFill="1" applyBorder="1" applyAlignment="1">
      <alignment horizontal="center" vertical="center" wrapText="1"/>
    </xf>
    <xf numFmtId="181" fontId="38" fillId="20" borderId="29" xfId="0" applyNumberFormat="1" applyFont="1" applyFill="1" applyBorder="1" applyAlignment="1">
      <alignment horizontal="center" vertical="center"/>
    </xf>
    <xf numFmtId="0" fontId="19" fillId="20" borderId="29" xfId="0" applyNumberFormat="1" applyFont="1" applyFill="1" applyBorder="1" applyAlignment="1">
      <alignment horizontal="center" vertical="center"/>
    </xf>
    <xf numFmtId="0" fontId="36" fillId="0" borderId="29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39" fillId="20" borderId="29" xfId="0" applyNumberFormat="1" applyFont="1" applyFill="1" applyBorder="1" applyAlignment="1">
      <alignment horizontal="center" vertical="center"/>
    </xf>
    <xf numFmtId="43" fontId="36" fillId="0" borderId="0" xfId="1" applyFont="1" applyFill="1" applyAlignment="1">
      <alignment horizontal="center" vertical="center"/>
    </xf>
    <xf numFmtId="43" fontId="0" fillId="0" borderId="0" xfId="1" applyFont="1">
      <alignment vertical="center"/>
    </xf>
    <xf numFmtId="176" fontId="34" fillId="0" borderId="31" xfId="0" applyFont="1" applyBorder="1" applyAlignment="1">
      <alignment horizontal="center" vertical="center"/>
    </xf>
    <xf numFmtId="176" fontId="34" fillId="0" borderId="37" xfId="0" applyFont="1" applyBorder="1" applyAlignment="1">
      <alignment horizontal="center" vertical="center"/>
    </xf>
    <xf numFmtId="176" fontId="34" fillId="0" borderId="38" xfId="0" applyFont="1" applyBorder="1" applyAlignment="1">
      <alignment horizontal="center" vertical="center"/>
    </xf>
    <xf numFmtId="176" fontId="34" fillId="0" borderId="39" xfId="0" applyFont="1" applyBorder="1" applyAlignment="1">
      <alignment horizontal="center" vertical="center"/>
    </xf>
    <xf numFmtId="43" fontId="35" fillId="0" borderId="0" xfId="1" applyFont="1" applyAlignment="1">
      <alignment horizontal="left" vertical="center"/>
    </xf>
    <xf numFmtId="176" fontId="34" fillId="0" borderId="29" xfId="0" applyFont="1" applyBorder="1" applyAlignment="1">
      <alignment horizontal="left" vertical="center" wrapText="1"/>
    </xf>
    <xf numFmtId="176" fontId="34" fillId="18" borderId="29" xfId="0" applyFont="1" applyFill="1" applyBorder="1" applyAlignment="1">
      <alignment horizontal="center" vertical="center" wrapText="1"/>
    </xf>
    <xf numFmtId="43" fontId="34" fillId="0" borderId="29" xfId="1" applyFont="1" applyFill="1" applyBorder="1" applyAlignment="1">
      <alignment horizontal="center" vertical="center"/>
    </xf>
    <xf numFmtId="43" fontId="34" fillId="18" borderId="29" xfId="1" applyFont="1" applyFill="1" applyBorder="1" applyAlignment="1">
      <alignment horizontal="center" vertical="center" wrapText="1"/>
    </xf>
    <xf numFmtId="43" fontId="34" fillId="0" borderId="29" xfId="1" applyFont="1" applyBorder="1" applyAlignment="1">
      <alignment horizontal="center" vertical="center" wrapText="1"/>
    </xf>
    <xf numFmtId="43" fontId="34" fillId="0" borderId="29" xfId="1" applyFont="1" applyBorder="1" applyAlignment="1">
      <alignment horizontal="center" vertical="center"/>
    </xf>
    <xf numFmtId="176" fontId="35" fillId="0" borderId="0" xfId="0" applyFont="1" applyAlignment="1">
      <alignment horizontal="left" vertical="center"/>
    </xf>
    <xf numFmtId="183" fontId="34" fillId="18" borderId="29" xfId="0" applyNumberFormat="1" applyFont="1" applyFill="1" applyBorder="1" applyAlignment="1">
      <alignment horizontal="center" vertical="center" wrapText="1"/>
    </xf>
    <xf numFmtId="183" fontId="34" fillId="0" borderId="29" xfId="0" applyNumberFormat="1" applyFont="1" applyBorder="1" applyAlignment="1">
      <alignment horizontal="center" vertical="center" wrapText="1"/>
    </xf>
    <xf numFmtId="183" fontId="35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Z11"/>
  <sheetViews>
    <sheetView workbookViewId="0">
      <selection activeCell="A1" sqref="$A1:$XFD1048576"/>
    </sheetView>
  </sheetViews>
  <sheetFormatPr defaultColWidth="9" defaultRowHeight="14.4"/>
  <cols>
    <col min="1" max="1" width="5.88888888888889" customWidth="1"/>
    <col min="3" max="10" width="5.44444444444444" customWidth="1"/>
    <col min="11" max="11" width="6" customWidth="1"/>
    <col min="12" max="12" width="6.22222222222222" customWidth="1"/>
    <col min="13" max="14" width="6.44444444444444" customWidth="1"/>
  </cols>
  <sheetData>
    <row r="1" ht="57" customHeight="1" spans="1:26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ht="28.05" customHeight="1" spans="1:26">
      <c r="A2" s="171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</row>
    <row r="3" ht="43.5" customHeight="1" spans="1:26">
      <c r="A3" s="173" t="s">
        <v>2</v>
      </c>
      <c r="B3" s="174" t="s">
        <v>3</v>
      </c>
      <c r="C3" s="238" t="s">
        <v>4</v>
      </c>
      <c r="D3" s="239"/>
      <c r="E3" s="239"/>
      <c r="F3" s="239"/>
      <c r="G3" s="239"/>
      <c r="H3" s="239"/>
      <c r="I3" s="239"/>
      <c r="J3" s="193"/>
      <c r="K3" s="194" t="s">
        <v>5</v>
      </c>
      <c r="L3" s="195"/>
      <c r="M3" s="195"/>
      <c r="N3" s="200"/>
      <c r="O3" s="173" t="s">
        <v>6</v>
      </c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</row>
    <row r="4" ht="43.5" customHeight="1" spans="1:26">
      <c r="A4" s="177"/>
      <c r="B4" s="178"/>
      <c r="C4" s="240"/>
      <c r="D4" s="241"/>
      <c r="E4" s="241"/>
      <c r="F4" s="241"/>
      <c r="G4" s="241"/>
      <c r="H4" s="241"/>
      <c r="I4" s="241"/>
      <c r="J4" s="199"/>
      <c r="K4" s="194" t="s">
        <v>7</v>
      </c>
      <c r="L4" s="200"/>
      <c r="M4" s="173" t="s">
        <v>8</v>
      </c>
      <c r="N4" s="173" t="s">
        <v>9</v>
      </c>
      <c r="O4" s="177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</row>
    <row r="5" ht="43.5" customHeight="1" spans="1:26">
      <c r="A5" s="181"/>
      <c r="B5" s="182"/>
      <c r="C5" s="207" t="s">
        <v>10</v>
      </c>
      <c r="D5" s="207" t="s">
        <v>11</v>
      </c>
      <c r="E5" s="207" t="s">
        <v>12</v>
      </c>
      <c r="F5" s="207" t="s">
        <v>13</v>
      </c>
      <c r="G5" s="207" t="s">
        <v>14</v>
      </c>
      <c r="H5" s="207" t="s">
        <v>15</v>
      </c>
      <c r="I5" s="207" t="s">
        <v>16</v>
      </c>
      <c r="J5" s="243" t="s">
        <v>9</v>
      </c>
      <c r="K5" s="202" t="s">
        <v>17</v>
      </c>
      <c r="L5" s="202" t="s">
        <v>18</v>
      </c>
      <c r="M5" s="181"/>
      <c r="N5" s="181"/>
      <c r="O5" s="181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</row>
    <row r="6" ht="43.5" customHeight="1" spans="1:26">
      <c r="A6" s="207">
        <v>1</v>
      </c>
      <c r="B6" s="207" t="s">
        <v>19</v>
      </c>
      <c r="C6" s="202"/>
      <c r="D6" s="202"/>
      <c r="E6" s="202"/>
      <c r="F6" s="202"/>
      <c r="G6" s="202"/>
      <c r="H6" s="202"/>
      <c r="I6" s="202"/>
      <c r="J6" s="244">
        <f>C6+D6+E6+F6+G6+H6+I6</f>
        <v>0</v>
      </c>
      <c r="K6" s="185"/>
      <c r="L6" s="185"/>
      <c r="M6" s="250"/>
      <c r="N6" s="251">
        <f>K6+L6+M6</f>
        <v>0</v>
      </c>
      <c r="O6" s="207"/>
      <c r="P6" s="252">
        <v>17</v>
      </c>
      <c r="Q6" s="249"/>
      <c r="R6" s="249"/>
      <c r="S6" s="249"/>
      <c r="T6" s="249"/>
      <c r="U6" s="249"/>
      <c r="V6" s="249"/>
      <c r="W6" s="249"/>
      <c r="X6" s="249"/>
      <c r="Y6" s="249"/>
      <c r="Z6" s="249"/>
    </row>
    <row r="7" ht="43.5" customHeight="1" spans="1:26">
      <c r="A7" s="207">
        <v>2</v>
      </c>
      <c r="B7" s="207" t="s">
        <v>20</v>
      </c>
      <c r="C7" s="202"/>
      <c r="D7" s="202"/>
      <c r="E7" s="202"/>
      <c r="F7" s="202"/>
      <c r="G7" s="202"/>
      <c r="H7" s="202"/>
      <c r="I7" s="202"/>
      <c r="J7" s="244">
        <f>C7+D7+E7+F7+G7+H7+I7</f>
        <v>0</v>
      </c>
      <c r="K7" s="185"/>
      <c r="L7" s="185"/>
      <c r="M7" s="250"/>
      <c r="N7" s="251">
        <f>K7+L7+M7</f>
        <v>0</v>
      </c>
      <c r="O7" s="207"/>
      <c r="P7" s="252">
        <v>17</v>
      </c>
      <c r="Q7" s="249"/>
      <c r="R7" s="249"/>
      <c r="S7" s="249"/>
      <c r="T7" s="249"/>
      <c r="U7" s="249"/>
      <c r="V7" s="249"/>
      <c r="W7" s="249"/>
      <c r="X7" s="249"/>
      <c r="Y7" s="249"/>
      <c r="Z7" s="249"/>
    </row>
    <row r="8" ht="43.5" customHeight="1" spans="1:26">
      <c r="A8" s="207">
        <v>3</v>
      </c>
      <c r="B8" s="207" t="s">
        <v>21</v>
      </c>
      <c r="C8" s="202"/>
      <c r="D8" s="202"/>
      <c r="E8" s="202"/>
      <c r="F8" s="202"/>
      <c r="G8" s="202"/>
      <c r="H8" s="202"/>
      <c r="I8" s="202"/>
      <c r="J8" s="244">
        <f>C8+D8+E8+F8+G8+H8+I8</f>
        <v>0</v>
      </c>
      <c r="K8" s="185"/>
      <c r="L8" s="185"/>
      <c r="M8" s="250"/>
      <c r="N8" s="251">
        <f>K8+L8+M8</f>
        <v>0</v>
      </c>
      <c r="O8" s="207"/>
      <c r="P8" s="252">
        <v>17</v>
      </c>
      <c r="Q8" s="249"/>
      <c r="R8" s="249"/>
      <c r="S8" s="249"/>
      <c r="T8" s="249"/>
      <c r="U8" s="249"/>
      <c r="V8" s="249"/>
      <c r="W8" s="249"/>
      <c r="X8" s="249"/>
      <c r="Y8" s="249"/>
      <c r="Z8" s="249"/>
    </row>
    <row r="9" ht="43.5" customHeight="1" spans="1:26">
      <c r="A9" s="207">
        <v>4</v>
      </c>
      <c r="B9" s="207" t="s">
        <v>22</v>
      </c>
      <c r="C9" s="202"/>
      <c r="D9" s="202"/>
      <c r="E9" s="202"/>
      <c r="F9" s="202"/>
      <c r="G9" s="202"/>
      <c r="H9" s="202"/>
      <c r="I9" s="202"/>
      <c r="J9" s="244">
        <f>C9+D9+E9+F9+G9+H9+I9</f>
        <v>0</v>
      </c>
      <c r="K9" s="185"/>
      <c r="L9" s="185"/>
      <c r="M9" s="250"/>
      <c r="N9" s="251">
        <f>K9+L9+M9</f>
        <v>0</v>
      </c>
      <c r="O9" s="207"/>
      <c r="P9" s="252">
        <v>17</v>
      </c>
      <c r="Q9" s="249"/>
      <c r="R9" s="249"/>
      <c r="S9" s="249"/>
      <c r="T9" s="249"/>
      <c r="U9" s="249"/>
      <c r="V9" s="249"/>
      <c r="W9" s="249"/>
      <c r="X9" s="249"/>
      <c r="Y9" s="249"/>
      <c r="Z9" s="249"/>
    </row>
    <row r="10" ht="43.5" customHeight="1" spans="1:26">
      <c r="A10" s="207">
        <v>5</v>
      </c>
      <c r="B10" s="185" t="s">
        <v>23</v>
      </c>
      <c r="C10" s="202"/>
      <c r="D10" s="202"/>
      <c r="E10" s="202"/>
      <c r="F10" s="202"/>
      <c r="G10" s="202"/>
      <c r="H10" s="202"/>
      <c r="I10" s="202"/>
      <c r="J10" s="244">
        <f>C10+D10+E10+F10+G10+H10+I10</f>
        <v>0</v>
      </c>
      <c r="K10" s="207"/>
      <c r="L10" s="207"/>
      <c r="M10" s="250"/>
      <c r="N10" s="251">
        <f>K10+L10+M10</f>
        <v>0</v>
      </c>
      <c r="O10" s="207"/>
      <c r="P10" s="252">
        <v>17</v>
      </c>
      <c r="Q10" s="249"/>
      <c r="R10" s="249"/>
      <c r="S10" s="249"/>
      <c r="T10" s="249"/>
      <c r="U10" s="249"/>
      <c r="V10" s="249"/>
      <c r="W10" s="249"/>
      <c r="X10" s="249"/>
      <c r="Y10" s="249"/>
      <c r="Z10" s="249"/>
    </row>
    <row r="11" ht="43.5" customHeight="1" spans="1:26">
      <c r="A11" s="188" t="s">
        <v>24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</row>
  </sheetData>
  <mergeCells count="10">
    <mergeCell ref="A1:O1"/>
    <mergeCell ref="K3:N3"/>
    <mergeCell ref="K4:L4"/>
    <mergeCell ref="A11:O11"/>
    <mergeCell ref="A3:A5"/>
    <mergeCell ref="B3:B5"/>
    <mergeCell ref="M4:M5"/>
    <mergeCell ref="N4:N5"/>
    <mergeCell ref="O3:O5"/>
    <mergeCell ref="C3:J4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70C0"/>
  </sheetPr>
  <dimension ref="A1:R5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B3" sqref="B3"/>
    </sheetView>
  </sheetViews>
  <sheetFormatPr defaultColWidth="8.88888888888889" defaultRowHeight="14.4"/>
  <cols>
    <col min="1" max="13" width="11" style="33" customWidth="1"/>
    <col min="14" max="18" width="11" customWidth="1"/>
  </cols>
  <sheetData>
    <row r="1" s="31" customFormat="1" ht="15.6" spans="1:18">
      <c r="A1" s="34" t="s">
        <v>101</v>
      </c>
      <c r="B1" s="35">
        <f ca="1">SUM(B2:B987)</f>
        <v>0</v>
      </c>
      <c r="C1" s="35">
        <f ca="1" t="shared" ref="C1:I1" si="0">SUM(C2:C987)</f>
        <v>0</v>
      </c>
      <c r="D1" s="35">
        <f ca="1" t="shared" si="0"/>
        <v>0</v>
      </c>
      <c r="E1" s="35">
        <f ca="1" t="shared" si="0"/>
        <v>0</v>
      </c>
      <c r="F1" s="35">
        <f ca="1" t="shared" si="0"/>
        <v>0</v>
      </c>
      <c r="G1" s="35">
        <f ca="1" t="shared" si="0"/>
        <v>0</v>
      </c>
      <c r="H1" s="35">
        <f ca="1" t="shared" si="0"/>
        <v>0</v>
      </c>
      <c r="I1" s="35">
        <f ca="1" t="shared" si="0"/>
        <v>0</v>
      </c>
      <c r="J1" s="35"/>
      <c r="K1" s="35"/>
      <c r="L1" s="35"/>
      <c r="M1" s="35"/>
      <c r="N1" s="35">
        <f ca="1">SUM(N2:N987)</f>
        <v>0</v>
      </c>
      <c r="O1" s="35">
        <f ca="1">SUM(O2:O987)</f>
        <v>0</v>
      </c>
      <c r="P1" s="35">
        <f ca="1">SUM(P2:P987)</f>
        <v>0</v>
      </c>
      <c r="Q1" s="35">
        <f ca="1">SUM(Q2:Q987)</f>
        <v>0</v>
      </c>
      <c r="R1" s="35">
        <f ca="1">SUM(R2:R987)</f>
        <v>0</v>
      </c>
    </row>
    <row r="2" s="32" customFormat="1" ht="36" customHeight="1" spans="1:18">
      <c r="A2" s="36" t="s">
        <v>106</v>
      </c>
      <c r="B2" s="36" t="s">
        <v>95</v>
      </c>
      <c r="C2" s="36" t="s">
        <v>97</v>
      </c>
      <c r="D2" s="36" t="s">
        <v>107</v>
      </c>
      <c r="E2" s="36" t="s">
        <v>96</v>
      </c>
      <c r="F2" s="36" t="s">
        <v>33</v>
      </c>
      <c r="G2" s="36" t="s">
        <v>108</v>
      </c>
      <c r="H2" s="36" t="s">
        <v>8</v>
      </c>
      <c r="I2" s="36" t="s">
        <v>98</v>
      </c>
      <c r="J2" s="36" t="s">
        <v>67</v>
      </c>
      <c r="K2" s="36" t="s">
        <v>68</v>
      </c>
      <c r="L2" s="40" t="s">
        <v>109</v>
      </c>
      <c r="M2" s="36" t="s">
        <v>110</v>
      </c>
      <c r="N2" s="41" t="s">
        <v>11</v>
      </c>
      <c r="O2" s="41" t="s">
        <v>99</v>
      </c>
      <c r="P2" s="41" t="s">
        <v>12</v>
      </c>
      <c r="Q2" s="41" t="s">
        <v>44</v>
      </c>
      <c r="R2" s="41" t="s">
        <v>51</v>
      </c>
    </row>
    <row r="3" spans="1:18">
      <c r="A3" s="37" t="str">
        <f ca="1">'考勤辅助表-上午'!R2</f>
        <v>张强军</v>
      </c>
      <c r="B3" s="38">
        <f ca="1">(COUNTIFS(OFFSET('考勤辅助表-上午'!$B:$B,0,MATCH($A3,'考勤辅助表-上午'!$C$1:$L$1,0)),B$2,'考勤辅助表-上午'!$O:$O,$J3)+COUNTIFS(OFFSET('考勤辅助表-下午'!$B:$B,0,MATCH($A3,'考勤辅助表-下午'!$C$1:$L$1,0)),B$2,'考勤辅助表-下午'!$O:$O,$J3))/2</f>
        <v>0</v>
      </c>
      <c r="C3" s="38">
        <f ca="1">(COUNTIFS(OFFSET('考勤辅助表-上午'!$B:$B,0,MATCH($A3,'考勤辅助表-上午'!$C$1:$L$1,0)),C$2,'考勤辅助表-上午'!$O:$O,$J3)+COUNTIFS(OFFSET('考勤辅助表-下午'!$B:$B,0,MATCH($A3,'考勤辅助表-下午'!$C$1:$L$1,0)),C$2,'考勤辅助表-下午'!$O:$O,$J3))/2</f>
        <v>0</v>
      </c>
      <c r="D3" s="39">
        <f ca="1">SUM(B3:C3)</f>
        <v>0</v>
      </c>
      <c r="E3" s="38">
        <f ca="1">(COUNTIFS(OFFSET('考勤辅助表-上午'!$B:$B,0,MATCH($A3,'考勤辅助表-上午'!$C$1:$L$1,0)),E$2,'考勤辅助表-上午'!$O:$O,$J3)+COUNTIFS(OFFSET('考勤辅助表-下午'!$B:$B,0,MATCH($A3,'考勤辅助表-下午'!$C$1:$L$1,0)),E$2,'考勤辅助表-下午'!$O:$O,$J3))/2</f>
        <v>0</v>
      </c>
      <c r="F3" s="38">
        <f ca="1">(COUNTIFS(OFFSET('考勤辅助表-上午'!$B:$B,0,MATCH($A3,'考勤辅助表-上午'!$C$1:$L$1,0)),F$2,'考勤辅助表-上午'!$O:$O,$J3)+COUNTIFS(OFFSET('考勤辅助表-下午'!$B:$B,0,MATCH($A3,'考勤辅助表-下午'!$C$1:$L$1,0)),F$2,'考勤辅助表-下午'!$O:$O,$J3))/2</f>
        <v>0</v>
      </c>
      <c r="G3" s="39">
        <f ca="1">SUM(E3:F3)</f>
        <v>0</v>
      </c>
      <c r="H3" s="38">
        <f ca="1">(COUNTIFS(OFFSET('考勤辅助表-上午'!$B:$B,0,MATCH($A3,'考勤辅助表-上午'!$C$1:$L$1,0)),H$2,'考勤辅助表-上午'!$O:$O,$J3)+COUNTIFS(OFFSET('考勤辅助表-下午'!$B:$B,0,MATCH($A3,'考勤辅助表-下午'!$C$1:$L$1,0)),H$2,'考勤辅助表-下午'!$O:$O,$J3))/2</f>
        <v>0</v>
      </c>
      <c r="I3" s="38">
        <f ca="1">(COUNTIFS(OFFSET('考勤辅助表-上午'!$B:$B,0,MATCH($A3,'考勤辅助表-上午'!$C$1:$L$1,0)),I$2,'考勤辅助表-上午'!$O:$O,$J3)+COUNTIFS(OFFSET('考勤辅助表-下午'!$B:$B,0,MATCH($A3,'考勤辅助表-下午'!$C$1:$L$1,0)),I$2,'考勤辅助表-下午'!$O:$O,$J3))/2</f>
        <v>0</v>
      </c>
      <c r="J3" s="37" t="str">
        <f>程序表!G2</f>
        <v>8.1-8.6</v>
      </c>
      <c r="K3" s="42">
        <f>程序表!H2</f>
        <v>6</v>
      </c>
      <c r="L3" s="43" t="b">
        <f ca="1">K3=M3</f>
        <v>0</v>
      </c>
      <c r="M3" s="42">
        <f ca="1">SUM(B3,C3,E3,F3,H3,I3,N3,O3,P3,Q3,R3)</f>
        <v>0</v>
      </c>
      <c r="N3" s="38">
        <f ca="1">(COUNTIFS(OFFSET('考勤辅助表-上午'!$B:$B,0,MATCH($A3,'考勤辅助表-上午'!$C$1:$L$1,0)),N$2,'考勤辅助表-上午'!$O:$O,$J3)+COUNTIFS(OFFSET('考勤辅助表-下午'!$B:$B,0,MATCH($A3,'考勤辅助表-下午'!$C$1:$L$1,0)),N$2,'考勤辅助表-下午'!$O:$O,$J3))/2</f>
        <v>0</v>
      </c>
      <c r="O3" s="38">
        <f ca="1">(COUNTIFS(OFFSET('考勤辅助表-上午'!$B:$B,0,MATCH($A3,'考勤辅助表-上午'!$C$1:$L$1,0)),O$2,'考勤辅助表-上午'!$O:$O,$J3)+COUNTIFS(OFFSET('考勤辅助表-下午'!$B:$B,0,MATCH($A3,'考勤辅助表-下午'!$C$1:$L$1,0)),O$2,'考勤辅助表-下午'!$O:$O,$J3))/2</f>
        <v>0</v>
      </c>
      <c r="P3" s="38">
        <f ca="1">(COUNTIFS(OFFSET('考勤辅助表-上午'!$B:$B,0,MATCH($A3,'考勤辅助表-上午'!$C$1:$L$1,0)),P$2,'考勤辅助表-上午'!$O:$O,$J3)+COUNTIFS(OFFSET('考勤辅助表-下午'!$B:$B,0,MATCH($A3,'考勤辅助表-下午'!$C$1:$L$1,0)),P$2,'考勤辅助表-下午'!$O:$O,$J3))/2</f>
        <v>0</v>
      </c>
      <c r="Q3" s="38">
        <f ca="1">(COUNTIFS(OFFSET('考勤辅助表-上午'!$B:$B,0,MATCH($A3,'考勤辅助表-上午'!$C$1:$L$1,0)),Q$2,'考勤辅助表-上午'!$O:$O,$J3)+COUNTIFS(OFFSET('考勤辅助表-下午'!$B:$B,0,MATCH($A3,'考勤辅助表-下午'!$C$1:$L$1,0)),Q$2,'考勤辅助表-下午'!$O:$O,$J3))/2</f>
        <v>0</v>
      </c>
      <c r="R3" s="38">
        <f ca="1">(COUNTIFS(OFFSET('考勤辅助表-上午'!$B:$B,0,MATCH($A3,'考勤辅助表-上午'!$C$1:$L$1,0)),R$2,'考勤辅助表-上午'!$O:$O,$J3)+COUNTIFS(OFFSET('考勤辅助表-下午'!$B:$B,0,MATCH($A3,'考勤辅助表-下午'!$C$1:$L$1,0)),R$2,'考勤辅助表-下午'!$O:$O,$J3))/2</f>
        <v>0</v>
      </c>
    </row>
    <row r="4" spans="1:18">
      <c r="A4" s="37" t="str">
        <f ca="1">'考勤辅助表-上午'!R3</f>
        <v>陈剑武</v>
      </c>
      <c r="B4" s="38">
        <f ca="1">(COUNTIFS(OFFSET('考勤辅助表-上午'!$B:$B,0,MATCH($A4,'考勤辅助表-上午'!$C$1:$L$1,0)),B$2,'考勤辅助表-上午'!$O:$O,$J4)+COUNTIFS(OFFSET('考勤辅助表-下午'!$B:$B,0,MATCH($A4,'考勤辅助表-下午'!$C$1:$L$1,0)),B$2,'考勤辅助表-下午'!$O:$O,$J4))/2</f>
        <v>0</v>
      </c>
      <c r="C4" s="38">
        <f ca="1">(COUNTIFS(OFFSET('考勤辅助表-上午'!$B:$B,0,MATCH($A4,'考勤辅助表-上午'!$C$1:$L$1,0)),C$2,'考勤辅助表-上午'!$O:$O,$J4)+COUNTIFS(OFFSET('考勤辅助表-下午'!$B:$B,0,MATCH($A4,'考勤辅助表-下午'!$C$1:$L$1,0)),C$2,'考勤辅助表-下午'!$O:$O,$J4))/2</f>
        <v>0</v>
      </c>
      <c r="D4" s="39">
        <f ca="1" t="shared" ref="D4:D35" si="1">SUM(B4:C4)</f>
        <v>0</v>
      </c>
      <c r="E4" s="38">
        <f ca="1">(COUNTIFS(OFFSET('考勤辅助表-上午'!$B:$B,0,MATCH($A4,'考勤辅助表-上午'!$C$1:$L$1,0)),E$2,'考勤辅助表-上午'!$O:$O,$J4)+COUNTIFS(OFFSET('考勤辅助表-下午'!$B:$B,0,MATCH($A4,'考勤辅助表-下午'!$C$1:$L$1,0)),E$2,'考勤辅助表-下午'!$O:$O,$J4))/2</f>
        <v>0</v>
      </c>
      <c r="F4" s="38">
        <f ca="1">(COUNTIFS(OFFSET('考勤辅助表-上午'!$B:$B,0,MATCH($A4,'考勤辅助表-上午'!$C$1:$L$1,0)),F$2,'考勤辅助表-上午'!$O:$O,$J4)+COUNTIFS(OFFSET('考勤辅助表-下午'!$B:$B,0,MATCH($A4,'考勤辅助表-下午'!$C$1:$L$1,0)),F$2,'考勤辅助表-下午'!$O:$O,$J4))/2</f>
        <v>0</v>
      </c>
      <c r="G4" s="39">
        <f ca="1" t="shared" ref="G4:G35" si="2">SUM(E4:F4)</f>
        <v>0</v>
      </c>
      <c r="H4" s="38">
        <f ca="1">(COUNTIFS(OFFSET('考勤辅助表-上午'!$B:$B,0,MATCH($A4,'考勤辅助表-上午'!$C$1:$L$1,0)),H$2,'考勤辅助表-上午'!$O:$O,$J4)+COUNTIFS(OFFSET('考勤辅助表-下午'!$B:$B,0,MATCH($A4,'考勤辅助表-下午'!$C$1:$L$1,0)),H$2,'考勤辅助表-下午'!$O:$O,$J4))/2</f>
        <v>0</v>
      </c>
      <c r="I4" s="38">
        <f ca="1">(COUNTIFS(OFFSET('考勤辅助表-上午'!$B:$B,0,MATCH($A4,'考勤辅助表-上午'!$C$1:$L$1,0)),I$2,'考勤辅助表-上午'!$O:$O,$J4)+COUNTIFS(OFFSET('考勤辅助表-下午'!$B:$B,0,MATCH($A4,'考勤辅助表-下午'!$C$1:$L$1,0)),I$2,'考勤辅助表-下午'!$O:$O,$J4))/2</f>
        <v>0</v>
      </c>
      <c r="J4" s="37" t="str">
        <f t="shared" ref="J4:J12" si="3">J3</f>
        <v>8.1-8.6</v>
      </c>
      <c r="K4" s="42">
        <f t="shared" ref="K4:K12" si="4">K3</f>
        <v>6</v>
      </c>
      <c r="L4" s="43" t="b">
        <f ca="1" t="shared" ref="L4:L35" si="5">K4=M4</f>
        <v>0</v>
      </c>
      <c r="M4" s="42">
        <f ca="1" t="shared" ref="M4:M35" si="6">SUM(B4,C4,E4,F4,H4,I4,N4,O4,P4,Q4,R4)</f>
        <v>0</v>
      </c>
      <c r="N4" s="38">
        <f ca="1">(COUNTIFS(OFFSET('考勤辅助表-上午'!$B:$B,0,MATCH($A4,'考勤辅助表-上午'!$C$1:$L$1,0)),N$2,'考勤辅助表-上午'!$O:$O,$J4)+COUNTIFS(OFFSET('考勤辅助表-下午'!$B:$B,0,MATCH($A4,'考勤辅助表-下午'!$C$1:$L$1,0)),N$2,'考勤辅助表-下午'!$O:$O,$J4))/2</f>
        <v>0</v>
      </c>
      <c r="O4" s="38">
        <f ca="1">(COUNTIFS(OFFSET('考勤辅助表-上午'!$B:$B,0,MATCH($A4,'考勤辅助表-上午'!$C$1:$L$1,0)),O$2,'考勤辅助表-上午'!$O:$O,$J4)+COUNTIFS(OFFSET('考勤辅助表-下午'!$B:$B,0,MATCH($A4,'考勤辅助表-下午'!$C$1:$L$1,0)),O$2,'考勤辅助表-下午'!$O:$O,$J4))/2</f>
        <v>0</v>
      </c>
      <c r="P4" s="38">
        <f ca="1">(COUNTIFS(OFFSET('考勤辅助表-上午'!$B:$B,0,MATCH($A4,'考勤辅助表-上午'!$C$1:$L$1,0)),P$2,'考勤辅助表-上午'!$O:$O,$J4)+COUNTIFS(OFFSET('考勤辅助表-下午'!$B:$B,0,MATCH($A4,'考勤辅助表-下午'!$C$1:$L$1,0)),P$2,'考勤辅助表-下午'!$O:$O,$J4))/2</f>
        <v>0</v>
      </c>
      <c r="Q4" s="38">
        <f ca="1">(COUNTIFS(OFFSET('考勤辅助表-上午'!$B:$B,0,MATCH($A4,'考勤辅助表-上午'!$C$1:$L$1,0)),Q$2,'考勤辅助表-上午'!$O:$O,$J4)+COUNTIFS(OFFSET('考勤辅助表-下午'!$B:$B,0,MATCH($A4,'考勤辅助表-下午'!$C$1:$L$1,0)),Q$2,'考勤辅助表-下午'!$O:$O,$J4))/2</f>
        <v>0</v>
      </c>
      <c r="R4" s="38">
        <f ca="1">(COUNTIFS(OFFSET('考勤辅助表-上午'!$B:$B,0,MATCH($A4,'考勤辅助表-上午'!$C$1:$L$1,0)),R$2,'考勤辅助表-上午'!$O:$O,$J4)+COUNTIFS(OFFSET('考勤辅助表-下午'!$B:$B,0,MATCH($A4,'考勤辅助表-下午'!$C$1:$L$1,0)),R$2,'考勤辅助表-下午'!$O:$O,$J4))/2</f>
        <v>0</v>
      </c>
    </row>
    <row r="5" spans="1:18">
      <c r="A5" s="37" t="str">
        <f ca="1">'考勤辅助表-上午'!R4</f>
        <v>李小燕</v>
      </c>
      <c r="B5" s="38">
        <f ca="1">(COUNTIFS(OFFSET('考勤辅助表-上午'!$B:$B,0,MATCH($A5,'考勤辅助表-上午'!$C$1:$L$1,0)),B$2,'考勤辅助表-上午'!$O:$O,$J5)+COUNTIFS(OFFSET('考勤辅助表-下午'!$B:$B,0,MATCH($A5,'考勤辅助表-下午'!$C$1:$L$1,0)),B$2,'考勤辅助表-下午'!$O:$O,$J5))/2</f>
        <v>0</v>
      </c>
      <c r="C5" s="38">
        <f ca="1">(COUNTIFS(OFFSET('考勤辅助表-上午'!$B:$B,0,MATCH($A5,'考勤辅助表-上午'!$C$1:$L$1,0)),C$2,'考勤辅助表-上午'!$O:$O,$J5)+COUNTIFS(OFFSET('考勤辅助表-下午'!$B:$B,0,MATCH($A5,'考勤辅助表-下午'!$C$1:$L$1,0)),C$2,'考勤辅助表-下午'!$O:$O,$J5))/2</f>
        <v>0</v>
      </c>
      <c r="D5" s="39">
        <f ca="1" t="shared" si="1"/>
        <v>0</v>
      </c>
      <c r="E5" s="38">
        <f ca="1">(COUNTIFS(OFFSET('考勤辅助表-上午'!$B:$B,0,MATCH($A5,'考勤辅助表-上午'!$C$1:$L$1,0)),E$2,'考勤辅助表-上午'!$O:$O,$J5)+COUNTIFS(OFFSET('考勤辅助表-下午'!$B:$B,0,MATCH($A5,'考勤辅助表-下午'!$C$1:$L$1,0)),E$2,'考勤辅助表-下午'!$O:$O,$J5))/2</f>
        <v>0</v>
      </c>
      <c r="F5" s="38">
        <f ca="1">(COUNTIFS(OFFSET('考勤辅助表-上午'!$B:$B,0,MATCH($A5,'考勤辅助表-上午'!$C$1:$L$1,0)),F$2,'考勤辅助表-上午'!$O:$O,$J5)+COUNTIFS(OFFSET('考勤辅助表-下午'!$B:$B,0,MATCH($A5,'考勤辅助表-下午'!$C$1:$L$1,0)),F$2,'考勤辅助表-下午'!$O:$O,$J5))/2</f>
        <v>0</v>
      </c>
      <c r="G5" s="39">
        <f ca="1" t="shared" si="2"/>
        <v>0</v>
      </c>
      <c r="H5" s="38">
        <f ca="1">(COUNTIFS(OFFSET('考勤辅助表-上午'!$B:$B,0,MATCH($A5,'考勤辅助表-上午'!$C$1:$L$1,0)),H$2,'考勤辅助表-上午'!$O:$O,$J5)+COUNTIFS(OFFSET('考勤辅助表-下午'!$B:$B,0,MATCH($A5,'考勤辅助表-下午'!$C$1:$L$1,0)),H$2,'考勤辅助表-下午'!$O:$O,$J5))/2</f>
        <v>0</v>
      </c>
      <c r="I5" s="38">
        <f ca="1">(COUNTIFS(OFFSET('考勤辅助表-上午'!$B:$B,0,MATCH($A5,'考勤辅助表-上午'!$C$1:$L$1,0)),I$2,'考勤辅助表-上午'!$O:$O,$J5)+COUNTIFS(OFFSET('考勤辅助表-下午'!$B:$B,0,MATCH($A5,'考勤辅助表-下午'!$C$1:$L$1,0)),I$2,'考勤辅助表-下午'!$O:$O,$J5))/2</f>
        <v>0</v>
      </c>
      <c r="J5" s="37" t="str">
        <f t="shared" si="3"/>
        <v>8.1-8.6</v>
      </c>
      <c r="K5" s="42">
        <f t="shared" si="4"/>
        <v>6</v>
      </c>
      <c r="L5" s="43" t="b">
        <f ca="1" t="shared" si="5"/>
        <v>0</v>
      </c>
      <c r="M5" s="42">
        <f ca="1" t="shared" si="6"/>
        <v>0</v>
      </c>
      <c r="N5" s="38">
        <f ca="1">(COUNTIFS(OFFSET('考勤辅助表-上午'!$B:$B,0,MATCH($A5,'考勤辅助表-上午'!$C$1:$L$1,0)),N$2,'考勤辅助表-上午'!$O:$O,$J5)+COUNTIFS(OFFSET('考勤辅助表-下午'!$B:$B,0,MATCH($A5,'考勤辅助表-下午'!$C$1:$L$1,0)),N$2,'考勤辅助表-下午'!$O:$O,$J5))/2</f>
        <v>0</v>
      </c>
      <c r="O5" s="38">
        <f ca="1">(COUNTIFS(OFFSET('考勤辅助表-上午'!$B:$B,0,MATCH($A5,'考勤辅助表-上午'!$C$1:$L$1,0)),O$2,'考勤辅助表-上午'!$O:$O,$J5)+COUNTIFS(OFFSET('考勤辅助表-下午'!$B:$B,0,MATCH($A5,'考勤辅助表-下午'!$C$1:$L$1,0)),O$2,'考勤辅助表-下午'!$O:$O,$J5))/2</f>
        <v>0</v>
      </c>
      <c r="P5" s="38">
        <f ca="1">(COUNTIFS(OFFSET('考勤辅助表-上午'!$B:$B,0,MATCH($A5,'考勤辅助表-上午'!$C$1:$L$1,0)),P$2,'考勤辅助表-上午'!$O:$O,$J5)+COUNTIFS(OFFSET('考勤辅助表-下午'!$B:$B,0,MATCH($A5,'考勤辅助表-下午'!$C$1:$L$1,0)),P$2,'考勤辅助表-下午'!$O:$O,$J5))/2</f>
        <v>0</v>
      </c>
      <c r="Q5" s="38">
        <f ca="1">(COUNTIFS(OFFSET('考勤辅助表-上午'!$B:$B,0,MATCH($A5,'考勤辅助表-上午'!$C$1:$L$1,0)),Q$2,'考勤辅助表-上午'!$O:$O,$J5)+COUNTIFS(OFFSET('考勤辅助表-下午'!$B:$B,0,MATCH($A5,'考勤辅助表-下午'!$C$1:$L$1,0)),Q$2,'考勤辅助表-下午'!$O:$O,$J5))/2</f>
        <v>0</v>
      </c>
      <c r="R5" s="38">
        <f ca="1">(COUNTIFS(OFFSET('考勤辅助表-上午'!$B:$B,0,MATCH($A5,'考勤辅助表-上午'!$C$1:$L$1,0)),R$2,'考勤辅助表-上午'!$O:$O,$J5)+COUNTIFS(OFFSET('考勤辅助表-下午'!$B:$B,0,MATCH($A5,'考勤辅助表-下午'!$C$1:$L$1,0)),R$2,'考勤辅助表-下午'!$O:$O,$J5))/2</f>
        <v>0</v>
      </c>
    </row>
    <row r="6" spans="1:18">
      <c r="A6" s="37" t="str">
        <f ca="1">'考勤辅助表-上午'!R5</f>
        <v>张晓豆</v>
      </c>
      <c r="B6" s="38">
        <f ca="1">(COUNTIFS(OFFSET('考勤辅助表-上午'!$B:$B,0,MATCH($A6,'考勤辅助表-上午'!$C$1:$L$1,0)),B$2,'考勤辅助表-上午'!$O:$O,$J6)+COUNTIFS(OFFSET('考勤辅助表-下午'!$B:$B,0,MATCH($A6,'考勤辅助表-下午'!$C$1:$L$1,0)),B$2,'考勤辅助表-下午'!$O:$O,$J6))/2</f>
        <v>0</v>
      </c>
      <c r="C6" s="38">
        <f ca="1">(COUNTIFS(OFFSET('考勤辅助表-上午'!$B:$B,0,MATCH($A6,'考勤辅助表-上午'!$C$1:$L$1,0)),C$2,'考勤辅助表-上午'!$O:$O,$J6)+COUNTIFS(OFFSET('考勤辅助表-下午'!$B:$B,0,MATCH($A6,'考勤辅助表-下午'!$C$1:$L$1,0)),C$2,'考勤辅助表-下午'!$O:$O,$J6))/2</f>
        <v>0</v>
      </c>
      <c r="D6" s="39">
        <f ca="1" t="shared" si="1"/>
        <v>0</v>
      </c>
      <c r="E6" s="38">
        <f ca="1">(COUNTIFS(OFFSET('考勤辅助表-上午'!$B:$B,0,MATCH($A6,'考勤辅助表-上午'!$C$1:$L$1,0)),E$2,'考勤辅助表-上午'!$O:$O,$J6)+COUNTIFS(OFFSET('考勤辅助表-下午'!$B:$B,0,MATCH($A6,'考勤辅助表-下午'!$C$1:$L$1,0)),E$2,'考勤辅助表-下午'!$O:$O,$J6))/2</f>
        <v>0</v>
      </c>
      <c r="F6" s="38">
        <f ca="1">(COUNTIFS(OFFSET('考勤辅助表-上午'!$B:$B,0,MATCH($A6,'考勤辅助表-上午'!$C$1:$L$1,0)),F$2,'考勤辅助表-上午'!$O:$O,$J6)+COUNTIFS(OFFSET('考勤辅助表-下午'!$B:$B,0,MATCH($A6,'考勤辅助表-下午'!$C$1:$L$1,0)),F$2,'考勤辅助表-下午'!$O:$O,$J6))/2</f>
        <v>0</v>
      </c>
      <c r="G6" s="39">
        <f ca="1" t="shared" si="2"/>
        <v>0</v>
      </c>
      <c r="H6" s="38">
        <f ca="1">(COUNTIFS(OFFSET('考勤辅助表-上午'!$B:$B,0,MATCH($A6,'考勤辅助表-上午'!$C$1:$L$1,0)),H$2,'考勤辅助表-上午'!$O:$O,$J6)+COUNTIFS(OFFSET('考勤辅助表-下午'!$B:$B,0,MATCH($A6,'考勤辅助表-下午'!$C$1:$L$1,0)),H$2,'考勤辅助表-下午'!$O:$O,$J6))/2</f>
        <v>0</v>
      </c>
      <c r="I6" s="38">
        <f ca="1">(COUNTIFS(OFFSET('考勤辅助表-上午'!$B:$B,0,MATCH($A6,'考勤辅助表-上午'!$C$1:$L$1,0)),I$2,'考勤辅助表-上午'!$O:$O,$J6)+COUNTIFS(OFFSET('考勤辅助表-下午'!$B:$B,0,MATCH($A6,'考勤辅助表-下午'!$C$1:$L$1,0)),I$2,'考勤辅助表-下午'!$O:$O,$J6))/2</f>
        <v>0</v>
      </c>
      <c r="J6" s="37" t="str">
        <f t="shared" si="3"/>
        <v>8.1-8.6</v>
      </c>
      <c r="K6" s="42">
        <f t="shared" si="4"/>
        <v>6</v>
      </c>
      <c r="L6" s="43" t="b">
        <f ca="1" t="shared" si="5"/>
        <v>0</v>
      </c>
      <c r="M6" s="42">
        <f ca="1" t="shared" si="6"/>
        <v>0</v>
      </c>
      <c r="N6" s="38">
        <f ca="1">(COUNTIFS(OFFSET('考勤辅助表-上午'!$B:$B,0,MATCH($A6,'考勤辅助表-上午'!$C$1:$L$1,0)),N$2,'考勤辅助表-上午'!$O:$O,$J6)+COUNTIFS(OFFSET('考勤辅助表-下午'!$B:$B,0,MATCH($A6,'考勤辅助表-下午'!$C$1:$L$1,0)),N$2,'考勤辅助表-下午'!$O:$O,$J6))/2</f>
        <v>0</v>
      </c>
      <c r="O6" s="38">
        <f ca="1">(COUNTIFS(OFFSET('考勤辅助表-上午'!$B:$B,0,MATCH($A6,'考勤辅助表-上午'!$C$1:$L$1,0)),O$2,'考勤辅助表-上午'!$O:$O,$J6)+COUNTIFS(OFFSET('考勤辅助表-下午'!$B:$B,0,MATCH($A6,'考勤辅助表-下午'!$C$1:$L$1,0)),O$2,'考勤辅助表-下午'!$O:$O,$J6))/2</f>
        <v>0</v>
      </c>
      <c r="P6" s="38">
        <f ca="1">(COUNTIFS(OFFSET('考勤辅助表-上午'!$B:$B,0,MATCH($A6,'考勤辅助表-上午'!$C$1:$L$1,0)),P$2,'考勤辅助表-上午'!$O:$O,$J6)+COUNTIFS(OFFSET('考勤辅助表-下午'!$B:$B,0,MATCH($A6,'考勤辅助表-下午'!$C$1:$L$1,0)),P$2,'考勤辅助表-下午'!$O:$O,$J6))/2</f>
        <v>0</v>
      </c>
      <c r="Q6" s="38">
        <f ca="1">(COUNTIFS(OFFSET('考勤辅助表-上午'!$B:$B,0,MATCH($A6,'考勤辅助表-上午'!$C$1:$L$1,0)),Q$2,'考勤辅助表-上午'!$O:$O,$J6)+COUNTIFS(OFFSET('考勤辅助表-下午'!$B:$B,0,MATCH($A6,'考勤辅助表-下午'!$C$1:$L$1,0)),Q$2,'考勤辅助表-下午'!$O:$O,$J6))/2</f>
        <v>0</v>
      </c>
      <c r="R6" s="38">
        <f ca="1">(COUNTIFS(OFFSET('考勤辅助表-上午'!$B:$B,0,MATCH($A6,'考勤辅助表-上午'!$C$1:$L$1,0)),R$2,'考勤辅助表-上午'!$O:$O,$J6)+COUNTIFS(OFFSET('考勤辅助表-下午'!$B:$B,0,MATCH($A6,'考勤辅助表-下午'!$C$1:$L$1,0)),R$2,'考勤辅助表-下午'!$O:$O,$J6))/2</f>
        <v>0</v>
      </c>
    </row>
    <row r="7" spans="1:18">
      <c r="A7" s="37" t="str">
        <f ca="1">'考勤辅助表-上午'!R6</f>
        <v>尚之腾</v>
      </c>
      <c r="B7" s="38">
        <f ca="1">(COUNTIFS(OFFSET('考勤辅助表-上午'!$B:$B,0,MATCH($A7,'考勤辅助表-上午'!$C$1:$L$1,0)),B$2,'考勤辅助表-上午'!$O:$O,$J7)+COUNTIFS(OFFSET('考勤辅助表-下午'!$B:$B,0,MATCH($A7,'考勤辅助表-下午'!$C$1:$L$1,0)),B$2,'考勤辅助表-下午'!$O:$O,$J7))/2</f>
        <v>0</v>
      </c>
      <c r="C7" s="38">
        <f ca="1">(COUNTIFS(OFFSET('考勤辅助表-上午'!$B:$B,0,MATCH($A7,'考勤辅助表-上午'!$C$1:$L$1,0)),C$2,'考勤辅助表-上午'!$O:$O,$J7)+COUNTIFS(OFFSET('考勤辅助表-下午'!$B:$B,0,MATCH($A7,'考勤辅助表-下午'!$C$1:$L$1,0)),C$2,'考勤辅助表-下午'!$O:$O,$J7))/2</f>
        <v>0</v>
      </c>
      <c r="D7" s="39">
        <f ca="1" t="shared" si="1"/>
        <v>0</v>
      </c>
      <c r="E7" s="38">
        <f ca="1">(COUNTIFS(OFFSET('考勤辅助表-上午'!$B:$B,0,MATCH($A7,'考勤辅助表-上午'!$C$1:$L$1,0)),E$2,'考勤辅助表-上午'!$O:$O,$J7)+COUNTIFS(OFFSET('考勤辅助表-下午'!$B:$B,0,MATCH($A7,'考勤辅助表-下午'!$C$1:$L$1,0)),E$2,'考勤辅助表-下午'!$O:$O,$J7))/2</f>
        <v>0</v>
      </c>
      <c r="F7" s="38">
        <f ca="1">(COUNTIFS(OFFSET('考勤辅助表-上午'!$B:$B,0,MATCH($A7,'考勤辅助表-上午'!$C$1:$L$1,0)),F$2,'考勤辅助表-上午'!$O:$O,$J7)+COUNTIFS(OFFSET('考勤辅助表-下午'!$B:$B,0,MATCH($A7,'考勤辅助表-下午'!$C$1:$L$1,0)),F$2,'考勤辅助表-下午'!$O:$O,$J7))/2</f>
        <v>0</v>
      </c>
      <c r="G7" s="39">
        <f ca="1" t="shared" si="2"/>
        <v>0</v>
      </c>
      <c r="H7" s="38">
        <f ca="1">(COUNTIFS(OFFSET('考勤辅助表-上午'!$B:$B,0,MATCH($A7,'考勤辅助表-上午'!$C$1:$L$1,0)),H$2,'考勤辅助表-上午'!$O:$O,$J7)+COUNTIFS(OFFSET('考勤辅助表-下午'!$B:$B,0,MATCH($A7,'考勤辅助表-下午'!$C$1:$L$1,0)),H$2,'考勤辅助表-下午'!$O:$O,$J7))/2</f>
        <v>0</v>
      </c>
      <c r="I7" s="38">
        <f ca="1">(COUNTIFS(OFFSET('考勤辅助表-上午'!$B:$B,0,MATCH($A7,'考勤辅助表-上午'!$C$1:$L$1,0)),I$2,'考勤辅助表-上午'!$O:$O,$J7)+COUNTIFS(OFFSET('考勤辅助表-下午'!$B:$B,0,MATCH($A7,'考勤辅助表-下午'!$C$1:$L$1,0)),I$2,'考勤辅助表-下午'!$O:$O,$J7))/2</f>
        <v>0</v>
      </c>
      <c r="J7" s="37" t="str">
        <f t="shared" si="3"/>
        <v>8.1-8.6</v>
      </c>
      <c r="K7" s="42">
        <f t="shared" si="4"/>
        <v>6</v>
      </c>
      <c r="L7" s="43" t="b">
        <f ca="1" t="shared" si="5"/>
        <v>0</v>
      </c>
      <c r="M7" s="42">
        <f ca="1" t="shared" si="6"/>
        <v>0</v>
      </c>
      <c r="N7" s="38">
        <f ca="1">(COUNTIFS(OFFSET('考勤辅助表-上午'!$B:$B,0,MATCH($A7,'考勤辅助表-上午'!$C$1:$L$1,0)),N$2,'考勤辅助表-上午'!$O:$O,$J7)+COUNTIFS(OFFSET('考勤辅助表-下午'!$B:$B,0,MATCH($A7,'考勤辅助表-下午'!$C$1:$L$1,0)),N$2,'考勤辅助表-下午'!$O:$O,$J7))/2</f>
        <v>0</v>
      </c>
      <c r="O7" s="38">
        <f ca="1">(COUNTIFS(OFFSET('考勤辅助表-上午'!$B:$B,0,MATCH($A7,'考勤辅助表-上午'!$C$1:$L$1,0)),O$2,'考勤辅助表-上午'!$O:$O,$J7)+COUNTIFS(OFFSET('考勤辅助表-下午'!$B:$B,0,MATCH($A7,'考勤辅助表-下午'!$C$1:$L$1,0)),O$2,'考勤辅助表-下午'!$O:$O,$J7))/2</f>
        <v>0</v>
      </c>
      <c r="P7" s="38">
        <f ca="1">(COUNTIFS(OFFSET('考勤辅助表-上午'!$B:$B,0,MATCH($A7,'考勤辅助表-上午'!$C$1:$L$1,0)),P$2,'考勤辅助表-上午'!$O:$O,$J7)+COUNTIFS(OFFSET('考勤辅助表-下午'!$B:$B,0,MATCH($A7,'考勤辅助表-下午'!$C$1:$L$1,0)),P$2,'考勤辅助表-下午'!$O:$O,$J7))/2</f>
        <v>0</v>
      </c>
      <c r="Q7" s="38">
        <f ca="1">(COUNTIFS(OFFSET('考勤辅助表-上午'!$B:$B,0,MATCH($A7,'考勤辅助表-上午'!$C$1:$L$1,0)),Q$2,'考勤辅助表-上午'!$O:$O,$J7)+COUNTIFS(OFFSET('考勤辅助表-下午'!$B:$B,0,MATCH($A7,'考勤辅助表-下午'!$C$1:$L$1,0)),Q$2,'考勤辅助表-下午'!$O:$O,$J7))/2</f>
        <v>0</v>
      </c>
      <c r="R7" s="38">
        <f ca="1">(COUNTIFS(OFFSET('考勤辅助表-上午'!$B:$B,0,MATCH($A7,'考勤辅助表-上午'!$C$1:$L$1,0)),R$2,'考勤辅助表-上午'!$O:$O,$J7)+COUNTIFS(OFFSET('考勤辅助表-下午'!$B:$B,0,MATCH($A7,'考勤辅助表-下午'!$C$1:$L$1,0)),R$2,'考勤辅助表-下午'!$O:$O,$J7))/2</f>
        <v>0</v>
      </c>
    </row>
    <row r="8" spans="1:18">
      <c r="A8" s="37" t="str">
        <f ca="1">'考勤辅助表-上午'!R7</f>
        <v>闫浩</v>
      </c>
      <c r="B8" s="38">
        <f ca="1">(COUNTIFS(OFFSET('考勤辅助表-上午'!$B:$B,0,MATCH($A8,'考勤辅助表-上午'!$C$1:$L$1,0)),B$2,'考勤辅助表-上午'!$O:$O,$J8)+COUNTIFS(OFFSET('考勤辅助表-下午'!$B:$B,0,MATCH($A8,'考勤辅助表-下午'!$C$1:$L$1,0)),B$2,'考勤辅助表-下午'!$O:$O,$J8))/2</f>
        <v>0</v>
      </c>
      <c r="C8" s="38">
        <f ca="1">(COUNTIFS(OFFSET('考勤辅助表-上午'!$B:$B,0,MATCH($A8,'考勤辅助表-上午'!$C$1:$L$1,0)),C$2,'考勤辅助表-上午'!$O:$O,$J8)+COUNTIFS(OFFSET('考勤辅助表-下午'!$B:$B,0,MATCH($A8,'考勤辅助表-下午'!$C$1:$L$1,0)),C$2,'考勤辅助表-下午'!$O:$O,$J8))/2</f>
        <v>0</v>
      </c>
      <c r="D8" s="39">
        <f ca="1" t="shared" si="1"/>
        <v>0</v>
      </c>
      <c r="E8" s="38">
        <f ca="1">(COUNTIFS(OFFSET('考勤辅助表-上午'!$B:$B,0,MATCH($A8,'考勤辅助表-上午'!$C$1:$L$1,0)),E$2,'考勤辅助表-上午'!$O:$O,$J8)+COUNTIFS(OFFSET('考勤辅助表-下午'!$B:$B,0,MATCH($A8,'考勤辅助表-下午'!$C$1:$L$1,0)),E$2,'考勤辅助表-下午'!$O:$O,$J8))/2</f>
        <v>0</v>
      </c>
      <c r="F8" s="38">
        <f ca="1">(COUNTIFS(OFFSET('考勤辅助表-上午'!$B:$B,0,MATCH($A8,'考勤辅助表-上午'!$C$1:$L$1,0)),F$2,'考勤辅助表-上午'!$O:$O,$J8)+COUNTIFS(OFFSET('考勤辅助表-下午'!$B:$B,0,MATCH($A8,'考勤辅助表-下午'!$C$1:$L$1,0)),F$2,'考勤辅助表-下午'!$O:$O,$J8))/2</f>
        <v>0</v>
      </c>
      <c r="G8" s="39">
        <f ca="1" t="shared" si="2"/>
        <v>0</v>
      </c>
      <c r="H8" s="38">
        <f ca="1">(COUNTIFS(OFFSET('考勤辅助表-上午'!$B:$B,0,MATCH($A8,'考勤辅助表-上午'!$C$1:$L$1,0)),H$2,'考勤辅助表-上午'!$O:$O,$J8)+COUNTIFS(OFFSET('考勤辅助表-下午'!$B:$B,0,MATCH($A8,'考勤辅助表-下午'!$C$1:$L$1,0)),H$2,'考勤辅助表-下午'!$O:$O,$J8))/2</f>
        <v>0</v>
      </c>
      <c r="I8" s="38">
        <f ca="1">(COUNTIFS(OFFSET('考勤辅助表-上午'!$B:$B,0,MATCH($A8,'考勤辅助表-上午'!$C$1:$L$1,0)),I$2,'考勤辅助表-上午'!$O:$O,$J8)+COUNTIFS(OFFSET('考勤辅助表-下午'!$B:$B,0,MATCH($A8,'考勤辅助表-下午'!$C$1:$L$1,0)),I$2,'考勤辅助表-下午'!$O:$O,$J8))/2</f>
        <v>0</v>
      </c>
      <c r="J8" s="37" t="str">
        <f t="shared" si="3"/>
        <v>8.1-8.6</v>
      </c>
      <c r="K8" s="42">
        <f t="shared" si="4"/>
        <v>6</v>
      </c>
      <c r="L8" s="43" t="b">
        <f ca="1" t="shared" si="5"/>
        <v>0</v>
      </c>
      <c r="M8" s="42">
        <f ca="1" t="shared" si="6"/>
        <v>0</v>
      </c>
      <c r="N8" s="38">
        <f ca="1">(COUNTIFS(OFFSET('考勤辅助表-上午'!$B:$B,0,MATCH($A8,'考勤辅助表-上午'!$C$1:$L$1,0)),N$2,'考勤辅助表-上午'!$O:$O,$J8)+COUNTIFS(OFFSET('考勤辅助表-下午'!$B:$B,0,MATCH($A8,'考勤辅助表-下午'!$C$1:$L$1,0)),N$2,'考勤辅助表-下午'!$O:$O,$J8))/2</f>
        <v>0</v>
      </c>
      <c r="O8" s="38">
        <f ca="1">(COUNTIFS(OFFSET('考勤辅助表-上午'!$B:$B,0,MATCH($A8,'考勤辅助表-上午'!$C$1:$L$1,0)),O$2,'考勤辅助表-上午'!$O:$O,$J8)+COUNTIFS(OFFSET('考勤辅助表-下午'!$B:$B,0,MATCH($A8,'考勤辅助表-下午'!$C$1:$L$1,0)),O$2,'考勤辅助表-下午'!$O:$O,$J8))/2</f>
        <v>0</v>
      </c>
      <c r="P8" s="38">
        <f ca="1">(COUNTIFS(OFFSET('考勤辅助表-上午'!$B:$B,0,MATCH($A8,'考勤辅助表-上午'!$C$1:$L$1,0)),P$2,'考勤辅助表-上午'!$O:$O,$J8)+COUNTIFS(OFFSET('考勤辅助表-下午'!$B:$B,0,MATCH($A8,'考勤辅助表-下午'!$C$1:$L$1,0)),P$2,'考勤辅助表-下午'!$O:$O,$J8))/2</f>
        <v>0</v>
      </c>
      <c r="Q8" s="38">
        <f ca="1">(COUNTIFS(OFFSET('考勤辅助表-上午'!$B:$B,0,MATCH($A8,'考勤辅助表-上午'!$C$1:$L$1,0)),Q$2,'考勤辅助表-上午'!$O:$O,$J8)+COUNTIFS(OFFSET('考勤辅助表-下午'!$B:$B,0,MATCH($A8,'考勤辅助表-下午'!$C$1:$L$1,0)),Q$2,'考勤辅助表-下午'!$O:$O,$J8))/2</f>
        <v>0</v>
      </c>
      <c r="R8" s="38">
        <f ca="1">(COUNTIFS(OFFSET('考勤辅助表-上午'!$B:$B,0,MATCH($A8,'考勤辅助表-上午'!$C$1:$L$1,0)),R$2,'考勤辅助表-上午'!$O:$O,$J8)+COUNTIFS(OFFSET('考勤辅助表-下午'!$B:$B,0,MATCH($A8,'考勤辅助表-下午'!$C$1:$L$1,0)),R$2,'考勤辅助表-下午'!$O:$O,$J8))/2</f>
        <v>0</v>
      </c>
    </row>
    <row r="9" spans="1:18">
      <c r="A9" s="37" t="str">
        <f ca="1">'考勤辅助表-上午'!R8</f>
        <v>苏转转</v>
      </c>
      <c r="B9" s="38">
        <f ca="1">(COUNTIFS(OFFSET('考勤辅助表-上午'!$B:$B,0,MATCH($A9,'考勤辅助表-上午'!$C$1:$L$1,0)),B$2,'考勤辅助表-上午'!$O:$O,$J9)+COUNTIFS(OFFSET('考勤辅助表-下午'!$B:$B,0,MATCH($A9,'考勤辅助表-下午'!$C$1:$L$1,0)),B$2,'考勤辅助表-下午'!$O:$O,$J9))/2</f>
        <v>0</v>
      </c>
      <c r="C9" s="38">
        <f ca="1">(COUNTIFS(OFFSET('考勤辅助表-上午'!$B:$B,0,MATCH($A9,'考勤辅助表-上午'!$C$1:$L$1,0)),C$2,'考勤辅助表-上午'!$O:$O,$J9)+COUNTIFS(OFFSET('考勤辅助表-下午'!$B:$B,0,MATCH($A9,'考勤辅助表-下午'!$C$1:$L$1,0)),C$2,'考勤辅助表-下午'!$O:$O,$J9))/2</f>
        <v>0</v>
      </c>
      <c r="D9" s="39">
        <f ca="1" t="shared" si="1"/>
        <v>0</v>
      </c>
      <c r="E9" s="38">
        <f ca="1">(COUNTIFS(OFFSET('考勤辅助表-上午'!$B:$B,0,MATCH($A9,'考勤辅助表-上午'!$C$1:$L$1,0)),E$2,'考勤辅助表-上午'!$O:$O,$J9)+COUNTIFS(OFFSET('考勤辅助表-下午'!$B:$B,0,MATCH($A9,'考勤辅助表-下午'!$C$1:$L$1,0)),E$2,'考勤辅助表-下午'!$O:$O,$J9))/2</f>
        <v>0</v>
      </c>
      <c r="F9" s="38">
        <f ca="1">(COUNTIFS(OFFSET('考勤辅助表-上午'!$B:$B,0,MATCH($A9,'考勤辅助表-上午'!$C$1:$L$1,0)),F$2,'考勤辅助表-上午'!$O:$O,$J9)+COUNTIFS(OFFSET('考勤辅助表-下午'!$B:$B,0,MATCH($A9,'考勤辅助表-下午'!$C$1:$L$1,0)),F$2,'考勤辅助表-下午'!$O:$O,$J9))/2</f>
        <v>0</v>
      </c>
      <c r="G9" s="39">
        <f ca="1" t="shared" si="2"/>
        <v>0</v>
      </c>
      <c r="H9" s="38">
        <f ca="1">(COUNTIFS(OFFSET('考勤辅助表-上午'!$B:$B,0,MATCH($A9,'考勤辅助表-上午'!$C$1:$L$1,0)),H$2,'考勤辅助表-上午'!$O:$O,$J9)+COUNTIFS(OFFSET('考勤辅助表-下午'!$B:$B,0,MATCH($A9,'考勤辅助表-下午'!$C$1:$L$1,0)),H$2,'考勤辅助表-下午'!$O:$O,$J9))/2</f>
        <v>0</v>
      </c>
      <c r="I9" s="38">
        <f ca="1">(COUNTIFS(OFFSET('考勤辅助表-上午'!$B:$B,0,MATCH($A9,'考勤辅助表-上午'!$C$1:$L$1,0)),I$2,'考勤辅助表-上午'!$O:$O,$J9)+COUNTIFS(OFFSET('考勤辅助表-下午'!$B:$B,0,MATCH($A9,'考勤辅助表-下午'!$C$1:$L$1,0)),I$2,'考勤辅助表-下午'!$O:$O,$J9))/2</f>
        <v>0</v>
      </c>
      <c r="J9" s="37" t="str">
        <f t="shared" si="3"/>
        <v>8.1-8.6</v>
      </c>
      <c r="K9" s="42">
        <f t="shared" si="4"/>
        <v>6</v>
      </c>
      <c r="L9" s="43" t="b">
        <f ca="1" t="shared" si="5"/>
        <v>0</v>
      </c>
      <c r="M9" s="42">
        <f ca="1" t="shared" si="6"/>
        <v>0</v>
      </c>
      <c r="N9" s="38">
        <f ca="1">(COUNTIFS(OFFSET('考勤辅助表-上午'!$B:$B,0,MATCH($A9,'考勤辅助表-上午'!$C$1:$L$1,0)),N$2,'考勤辅助表-上午'!$O:$O,$J9)+COUNTIFS(OFFSET('考勤辅助表-下午'!$B:$B,0,MATCH($A9,'考勤辅助表-下午'!$C$1:$L$1,0)),N$2,'考勤辅助表-下午'!$O:$O,$J9))/2</f>
        <v>0</v>
      </c>
      <c r="O9" s="38">
        <f ca="1">(COUNTIFS(OFFSET('考勤辅助表-上午'!$B:$B,0,MATCH($A9,'考勤辅助表-上午'!$C$1:$L$1,0)),O$2,'考勤辅助表-上午'!$O:$O,$J9)+COUNTIFS(OFFSET('考勤辅助表-下午'!$B:$B,0,MATCH($A9,'考勤辅助表-下午'!$C$1:$L$1,0)),O$2,'考勤辅助表-下午'!$O:$O,$J9))/2</f>
        <v>0</v>
      </c>
      <c r="P9" s="38">
        <f ca="1">(COUNTIFS(OFFSET('考勤辅助表-上午'!$B:$B,0,MATCH($A9,'考勤辅助表-上午'!$C$1:$L$1,0)),P$2,'考勤辅助表-上午'!$O:$O,$J9)+COUNTIFS(OFFSET('考勤辅助表-下午'!$B:$B,0,MATCH($A9,'考勤辅助表-下午'!$C$1:$L$1,0)),P$2,'考勤辅助表-下午'!$O:$O,$J9))/2</f>
        <v>0</v>
      </c>
      <c r="Q9" s="38">
        <f ca="1">(COUNTIFS(OFFSET('考勤辅助表-上午'!$B:$B,0,MATCH($A9,'考勤辅助表-上午'!$C$1:$L$1,0)),Q$2,'考勤辅助表-上午'!$O:$O,$J9)+COUNTIFS(OFFSET('考勤辅助表-下午'!$B:$B,0,MATCH($A9,'考勤辅助表-下午'!$C$1:$L$1,0)),Q$2,'考勤辅助表-下午'!$O:$O,$J9))/2</f>
        <v>0</v>
      </c>
      <c r="R9" s="38">
        <f ca="1">(COUNTIFS(OFFSET('考勤辅助表-上午'!$B:$B,0,MATCH($A9,'考勤辅助表-上午'!$C$1:$L$1,0)),R$2,'考勤辅助表-上午'!$O:$O,$J9)+COUNTIFS(OFFSET('考勤辅助表-下午'!$B:$B,0,MATCH($A9,'考勤辅助表-下午'!$C$1:$L$1,0)),R$2,'考勤辅助表-下午'!$O:$O,$J9))/2</f>
        <v>0</v>
      </c>
    </row>
    <row r="10" spans="1:18">
      <c r="A10" s="37" t="str">
        <f ca="1">'考勤辅助表-上午'!R9</f>
        <v>刘雨</v>
      </c>
      <c r="B10" s="38">
        <f ca="1">(COUNTIFS(OFFSET('考勤辅助表-上午'!$B:$B,0,MATCH($A10,'考勤辅助表-上午'!$C$1:$L$1,0)),B$2,'考勤辅助表-上午'!$O:$O,$J10)+COUNTIFS(OFFSET('考勤辅助表-下午'!$B:$B,0,MATCH($A10,'考勤辅助表-下午'!$C$1:$L$1,0)),B$2,'考勤辅助表-下午'!$O:$O,$J10))/2</f>
        <v>0</v>
      </c>
      <c r="C10" s="38">
        <f ca="1">(COUNTIFS(OFFSET('考勤辅助表-上午'!$B:$B,0,MATCH($A10,'考勤辅助表-上午'!$C$1:$L$1,0)),C$2,'考勤辅助表-上午'!$O:$O,$J10)+COUNTIFS(OFFSET('考勤辅助表-下午'!$B:$B,0,MATCH($A10,'考勤辅助表-下午'!$C$1:$L$1,0)),C$2,'考勤辅助表-下午'!$O:$O,$J10))/2</f>
        <v>0</v>
      </c>
      <c r="D10" s="39">
        <f ca="1" t="shared" si="1"/>
        <v>0</v>
      </c>
      <c r="E10" s="38">
        <f ca="1">(COUNTIFS(OFFSET('考勤辅助表-上午'!$B:$B,0,MATCH($A10,'考勤辅助表-上午'!$C$1:$L$1,0)),E$2,'考勤辅助表-上午'!$O:$O,$J10)+COUNTIFS(OFFSET('考勤辅助表-下午'!$B:$B,0,MATCH($A10,'考勤辅助表-下午'!$C$1:$L$1,0)),E$2,'考勤辅助表-下午'!$O:$O,$J10))/2</f>
        <v>0</v>
      </c>
      <c r="F10" s="38">
        <f ca="1">(COUNTIFS(OFFSET('考勤辅助表-上午'!$B:$B,0,MATCH($A10,'考勤辅助表-上午'!$C$1:$L$1,0)),F$2,'考勤辅助表-上午'!$O:$O,$J10)+COUNTIFS(OFFSET('考勤辅助表-下午'!$B:$B,0,MATCH($A10,'考勤辅助表-下午'!$C$1:$L$1,0)),F$2,'考勤辅助表-下午'!$O:$O,$J10))/2</f>
        <v>0</v>
      </c>
      <c r="G10" s="39">
        <f ca="1" t="shared" si="2"/>
        <v>0</v>
      </c>
      <c r="H10" s="38">
        <f ca="1">(COUNTIFS(OFFSET('考勤辅助表-上午'!$B:$B,0,MATCH($A10,'考勤辅助表-上午'!$C$1:$L$1,0)),H$2,'考勤辅助表-上午'!$O:$O,$J10)+COUNTIFS(OFFSET('考勤辅助表-下午'!$B:$B,0,MATCH($A10,'考勤辅助表-下午'!$C$1:$L$1,0)),H$2,'考勤辅助表-下午'!$O:$O,$J10))/2</f>
        <v>0</v>
      </c>
      <c r="I10" s="38">
        <f ca="1">(COUNTIFS(OFFSET('考勤辅助表-上午'!$B:$B,0,MATCH($A10,'考勤辅助表-上午'!$C$1:$L$1,0)),I$2,'考勤辅助表-上午'!$O:$O,$J10)+COUNTIFS(OFFSET('考勤辅助表-下午'!$B:$B,0,MATCH($A10,'考勤辅助表-下午'!$C$1:$L$1,0)),I$2,'考勤辅助表-下午'!$O:$O,$J10))/2</f>
        <v>0</v>
      </c>
      <c r="J10" s="37" t="str">
        <f t="shared" si="3"/>
        <v>8.1-8.6</v>
      </c>
      <c r="K10" s="42">
        <f t="shared" si="4"/>
        <v>6</v>
      </c>
      <c r="L10" s="43" t="b">
        <f ca="1" t="shared" si="5"/>
        <v>0</v>
      </c>
      <c r="M10" s="42">
        <f ca="1" t="shared" si="6"/>
        <v>0</v>
      </c>
      <c r="N10" s="38">
        <f ca="1">(COUNTIFS(OFFSET('考勤辅助表-上午'!$B:$B,0,MATCH($A10,'考勤辅助表-上午'!$C$1:$L$1,0)),N$2,'考勤辅助表-上午'!$O:$O,$J10)+COUNTIFS(OFFSET('考勤辅助表-下午'!$B:$B,0,MATCH($A10,'考勤辅助表-下午'!$C$1:$L$1,0)),N$2,'考勤辅助表-下午'!$O:$O,$J10))/2</f>
        <v>0</v>
      </c>
      <c r="O10" s="38">
        <f ca="1">(COUNTIFS(OFFSET('考勤辅助表-上午'!$B:$B,0,MATCH($A10,'考勤辅助表-上午'!$C$1:$L$1,0)),O$2,'考勤辅助表-上午'!$O:$O,$J10)+COUNTIFS(OFFSET('考勤辅助表-下午'!$B:$B,0,MATCH($A10,'考勤辅助表-下午'!$C$1:$L$1,0)),O$2,'考勤辅助表-下午'!$O:$O,$J10))/2</f>
        <v>0</v>
      </c>
      <c r="P10" s="38">
        <f ca="1">(COUNTIFS(OFFSET('考勤辅助表-上午'!$B:$B,0,MATCH($A10,'考勤辅助表-上午'!$C$1:$L$1,0)),P$2,'考勤辅助表-上午'!$O:$O,$J10)+COUNTIFS(OFFSET('考勤辅助表-下午'!$B:$B,0,MATCH($A10,'考勤辅助表-下午'!$C$1:$L$1,0)),P$2,'考勤辅助表-下午'!$O:$O,$J10))/2</f>
        <v>0</v>
      </c>
      <c r="Q10" s="38">
        <f ca="1">(COUNTIFS(OFFSET('考勤辅助表-上午'!$B:$B,0,MATCH($A10,'考勤辅助表-上午'!$C$1:$L$1,0)),Q$2,'考勤辅助表-上午'!$O:$O,$J10)+COUNTIFS(OFFSET('考勤辅助表-下午'!$B:$B,0,MATCH($A10,'考勤辅助表-下午'!$C$1:$L$1,0)),Q$2,'考勤辅助表-下午'!$O:$O,$J10))/2</f>
        <v>0</v>
      </c>
      <c r="R10" s="38">
        <f ca="1">(COUNTIFS(OFFSET('考勤辅助表-上午'!$B:$B,0,MATCH($A10,'考勤辅助表-上午'!$C$1:$L$1,0)),R$2,'考勤辅助表-上午'!$O:$O,$J10)+COUNTIFS(OFFSET('考勤辅助表-下午'!$B:$B,0,MATCH($A10,'考勤辅助表-下午'!$C$1:$L$1,0)),R$2,'考勤辅助表-下午'!$O:$O,$J10))/2</f>
        <v>0</v>
      </c>
    </row>
    <row r="11" spans="1:18">
      <c r="A11" s="37">
        <f ca="1">'考勤辅助表-上午'!R10</f>
        <v>0</v>
      </c>
      <c r="B11" s="38">
        <f ca="1">(COUNTIFS(OFFSET('考勤辅助表-上午'!$B:$B,0,MATCH($A11,'考勤辅助表-上午'!$C$1:$L$1,0)),B$2,'考勤辅助表-上午'!$O:$O,$J11)+COUNTIFS(OFFSET('考勤辅助表-下午'!$B:$B,0,MATCH($A11,'考勤辅助表-下午'!$C$1:$L$1,0)),B$2,'考勤辅助表-下午'!$O:$O,$J11))/2</f>
        <v>0</v>
      </c>
      <c r="C11" s="38">
        <f ca="1">(COUNTIFS(OFFSET('考勤辅助表-上午'!$B:$B,0,MATCH($A11,'考勤辅助表-上午'!$C$1:$L$1,0)),C$2,'考勤辅助表-上午'!$O:$O,$J11)+COUNTIFS(OFFSET('考勤辅助表-下午'!$B:$B,0,MATCH($A11,'考勤辅助表-下午'!$C$1:$L$1,0)),C$2,'考勤辅助表-下午'!$O:$O,$J11))/2</f>
        <v>0</v>
      </c>
      <c r="D11" s="39">
        <f ca="1" t="shared" si="1"/>
        <v>0</v>
      </c>
      <c r="E11" s="38">
        <f ca="1">(COUNTIFS(OFFSET('考勤辅助表-上午'!$B:$B,0,MATCH($A11,'考勤辅助表-上午'!$C$1:$L$1,0)),E$2,'考勤辅助表-上午'!$O:$O,$J11)+COUNTIFS(OFFSET('考勤辅助表-下午'!$B:$B,0,MATCH($A11,'考勤辅助表-下午'!$C$1:$L$1,0)),E$2,'考勤辅助表-下午'!$O:$O,$J11))/2</f>
        <v>0</v>
      </c>
      <c r="F11" s="38">
        <f ca="1">(COUNTIFS(OFFSET('考勤辅助表-上午'!$B:$B,0,MATCH($A11,'考勤辅助表-上午'!$C$1:$L$1,0)),F$2,'考勤辅助表-上午'!$O:$O,$J11)+COUNTIFS(OFFSET('考勤辅助表-下午'!$B:$B,0,MATCH($A11,'考勤辅助表-下午'!$C$1:$L$1,0)),F$2,'考勤辅助表-下午'!$O:$O,$J11))/2</f>
        <v>0</v>
      </c>
      <c r="G11" s="39">
        <f ca="1" t="shared" si="2"/>
        <v>0</v>
      </c>
      <c r="H11" s="38">
        <f ca="1">(COUNTIFS(OFFSET('考勤辅助表-上午'!$B:$B,0,MATCH($A11,'考勤辅助表-上午'!$C$1:$L$1,0)),H$2,'考勤辅助表-上午'!$O:$O,$J11)+COUNTIFS(OFFSET('考勤辅助表-下午'!$B:$B,0,MATCH($A11,'考勤辅助表-下午'!$C$1:$L$1,0)),H$2,'考勤辅助表-下午'!$O:$O,$J11))/2</f>
        <v>0</v>
      </c>
      <c r="I11" s="38">
        <f ca="1">(COUNTIFS(OFFSET('考勤辅助表-上午'!$B:$B,0,MATCH($A11,'考勤辅助表-上午'!$C$1:$L$1,0)),I$2,'考勤辅助表-上午'!$O:$O,$J11)+COUNTIFS(OFFSET('考勤辅助表-下午'!$B:$B,0,MATCH($A11,'考勤辅助表-下午'!$C$1:$L$1,0)),I$2,'考勤辅助表-下午'!$O:$O,$J11))/2</f>
        <v>0</v>
      </c>
      <c r="J11" s="37" t="str">
        <f t="shared" si="3"/>
        <v>8.1-8.6</v>
      </c>
      <c r="K11" s="42">
        <f t="shared" si="4"/>
        <v>6</v>
      </c>
      <c r="L11" s="43" t="b">
        <f ca="1" t="shared" si="5"/>
        <v>0</v>
      </c>
      <c r="M11" s="42">
        <f ca="1" t="shared" si="6"/>
        <v>0</v>
      </c>
      <c r="N11" s="38">
        <f ca="1">(COUNTIFS(OFFSET('考勤辅助表-上午'!$B:$B,0,MATCH($A11,'考勤辅助表-上午'!$C$1:$L$1,0)),N$2,'考勤辅助表-上午'!$O:$O,$J11)+COUNTIFS(OFFSET('考勤辅助表-下午'!$B:$B,0,MATCH($A11,'考勤辅助表-下午'!$C$1:$L$1,0)),N$2,'考勤辅助表-下午'!$O:$O,$J11))/2</f>
        <v>0</v>
      </c>
      <c r="O11" s="38">
        <f ca="1">(COUNTIFS(OFFSET('考勤辅助表-上午'!$B:$B,0,MATCH($A11,'考勤辅助表-上午'!$C$1:$L$1,0)),O$2,'考勤辅助表-上午'!$O:$O,$J11)+COUNTIFS(OFFSET('考勤辅助表-下午'!$B:$B,0,MATCH($A11,'考勤辅助表-下午'!$C$1:$L$1,0)),O$2,'考勤辅助表-下午'!$O:$O,$J11))/2</f>
        <v>0</v>
      </c>
      <c r="P11" s="38">
        <f ca="1">(COUNTIFS(OFFSET('考勤辅助表-上午'!$B:$B,0,MATCH($A11,'考勤辅助表-上午'!$C$1:$L$1,0)),P$2,'考勤辅助表-上午'!$O:$O,$J11)+COUNTIFS(OFFSET('考勤辅助表-下午'!$B:$B,0,MATCH($A11,'考勤辅助表-下午'!$C$1:$L$1,0)),P$2,'考勤辅助表-下午'!$O:$O,$J11))/2</f>
        <v>0</v>
      </c>
      <c r="Q11" s="38">
        <f ca="1">(COUNTIFS(OFFSET('考勤辅助表-上午'!$B:$B,0,MATCH($A11,'考勤辅助表-上午'!$C$1:$L$1,0)),Q$2,'考勤辅助表-上午'!$O:$O,$J11)+COUNTIFS(OFFSET('考勤辅助表-下午'!$B:$B,0,MATCH($A11,'考勤辅助表-下午'!$C$1:$L$1,0)),Q$2,'考勤辅助表-下午'!$O:$O,$J11))/2</f>
        <v>0</v>
      </c>
      <c r="R11" s="38">
        <f ca="1">(COUNTIFS(OFFSET('考勤辅助表-上午'!$B:$B,0,MATCH($A11,'考勤辅助表-上午'!$C$1:$L$1,0)),R$2,'考勤辅助表-上午'!$O:$O,$J11)+COUNTIFS(OFFSET('考勤辅助表-下午'!$B:$B,0,MATCH($A11,'考勤辅助表-下午'!$C$1:$L$1,0)),R$2,'考勤辅助表-下午'!$O:$O,$J11))/2</f>
        <v>0</v>
      </c>
    </row>
    <row r="12" spans="1:18">
      <c r="A12" s="37">
        <f ca="1">'考勤辅助表-上午'!R11</f>
        <v>0</v>
      </c>
      <c r="B12" s="38">
        <f ca="1">(COUNTIFS(OFFSET('考勤辅助表-上午'!$B:$B,0,MATCH($A12,'考勤辅助表-上午'!$C$1:$L$1,0)),B$2,'考勤辅助表-上午'!$O:$O,$J12)+COUNTIFS(OFFSET('考勤辅助表-下午'!$B:$B,0,MATCH($A12,'考勤辅助表-下午'!$C$1:$L$1,0)),B$2,'考勤辅助表-下午'!$O:$O,$J12))/2</f>
        <v>0</v>
      </c>
      <c r="C12" s="38">
        <f ca="1">(COUNTIFS(OFFSET('考勤辅助表-上午'!$B:$B,0,MATCH($A12,'考勤辅助表-上午'!$C$1:$L$1,0)),C$2,'考勤辅助表-上午'!$O:$O,$J12)+COUNTIFS(OFFSET('考勤辅助表-下午'!$B:$B,0,MATCH($A12,'考勤辅助表-下午'!$C$1:$L$1,0)),C$2,'考勤辅助表-下午'!$O:$O,$J12))/2</f>
        <v>0</v>
      </c>
      <c r="D12" s="39">
        <f ca="1" t="shared" si="1"/>
        <v>0</v>
      </c>
      <c r="E12" s="38">
        <f ca="1">(COUNTIFS(OFFSET('考勤辅助表-上午'!$B:$B,0,MATCH($A12,'考勤辅助表-上午'!$C$1:$L$1,0)),E$2,'考勤辅助表-上午'!$O:$O,$J12)+COUNTIFS(OFFSET('考勤辅助表-下午'!$B:$B,0,MATCH($A12,'考勤辅助表-下午'!$C$1:$L$1,0)),E$2,'考勤辅助表-下午'!$O:$O,$J12))/2</f>
        <v>0</v>
      </c>
      <c r="F12" s="38">
        <f ca="1">(COUNTIFS(OFFSET('考勤辅助表-上午'!$B:$B,0,MATCH($A12,'考勤辅助表-上午'!$C$1:$L$1,0)),F$2,'考勤辅助表-上午'!$O:$O,$J12)+COUNTIFS(OFFSET('考勤辅助表-下午'!$B:$B,0,MATCH($A12,'考勤辅助表-下午'!$C$1:$L$1,0)),F$2,'考勤辅助表-下午'!$O:$O,$J12))/2</f>
        <v>0</v>
      </c>
      <c r="G12" s="39">
        <f ca="1" t="shared" si="2"/>
        <v>0</v>
      </c>
      <c r="H12" s="38">
        <f ca="1">(COUNTIFS(OFFSET('考勤辅助表-上午'!$B:$B,0,MATCH($A12,'考勤辅助表-上午'!$C$1:$L$1,0)),H$2,'考勤辅助表-上午'!$O:$O,$J12)+COUNTIFS(OFFSET('考勤辅助表-下午'!$B:$B,0,MATCH($A12,'考勤辅助表-下午'!$C$1:$L$1,0)),H$2,'考勤辅助表-下午'!$O:$O,$J12))/2</f>
        <v>0</v>
      </c>
      <c r="I12" s="38">
        <f ca="1">(COUNTIFS(OFFSET('考勤辅助表-上午'!$B:$B,0,MATCH($A12,'考勤辅助表-上午'!$C$1:$L$1,0)),I$2,'考勤辅助表-上午'!$O:$O,$J12)+COUNTIFS(OFFSET('考勤辅助表-下午'!$B:$B,0,MATCH($A12,'考勤辅助表-下午'!$C$1:$L$1,0)),I$2,'考勤辅助表-下午'!$O:$O,$J12))/2</f>
        <v>0</v>
      </c>
      <c r="J12" s="37" t="str">
        <f t="shared" si="3"/>
        <v>8.1-8.6</v>
      </c>
      <c r="K12" s="42">
        <f t="shared" si="4"/>
        <v>6</v>
      </c>
      <c r="L12" s="43" t="b">
        <f ca="1" t="shared" si="5"/>
        <v>0</v>
      </c>
      <c r="M12" s="42">
        <f ca="1" t="shared" si="6"/>
        <v>0</v>
      </c>
      <c r="N12" s="38">
        <f ca="1">(COUNTIFS(OFFSET('考勤辅助表-上午'!$B:$B,0,MATCH($A12,'考勤辅助表-上午'!$C$1:$L$1,0)),N$2,'考勤辅助表-上午'!$O:$O,$J12)+COUNTIFS(OFFSET('考勤辅助表-下午'!$B:$B,0,MATCH($A12,'考勤辅助表-下午'!$C$1:$L$1,0)),N$2,'考勤辅助表-下午'!$O:$O,$J12))/2</f>
        <v>0</v>
      </c>
      <c r="O12" s="38">
        <f ca="1">(COUNTIFS(OFFSET('考勤辅助表-上午'!$B:$B,0,MATCH($A12,'考勤辅助表-上午'!$C$1:$L$1,0)),O$2,'考勤辅助表-上午'!$O:$O,$J12)+COUNTIFS(OFFSET('考勤辅助表-下午'!$B:$B,0,MATCH($A12,'考勤辅助表-下午'!$C$1:$L$1,0)),O$2,'考勤辅助表-下午'!$O:$O,$J12))/2</f>
        <v>0</v>
      </c>
      <c r="P12" s="38">
        <f ca="1">(COUNTIFS(OFFSET('考勤辅助表-上午'!$B:$B,0,MATCH($A12,'考勤辅助表-上午'!$C$1:$L$1,0)),P$2,'考勤辅助表-上午'!$O:$O,$J12)+COUNTIFS(OFFSET('考勤辅助表-下午'!$B:$B,0,MATCH($A12,'考勤辅助表-下午'!$C$1:$L$1,0)),P$2,'考勤辅助表-下午'!$O:$O,$J12))/2</f>
        <v>0</v>
      </c>
      <c r="Q12" s="38">
        <f ca="1">(COUNTIFS(OFFSET('考勤辅助表-上午'!$B:$B,0,MATCH($A12,'考勤辅助表-上午'!$C$1:$L$1,0)),Q$2,'考勤辅助表-上午'!$O:$O,$J12)+COUNTIFS(OFFSET('考勤辅助表-下午'!$B:$B,0,MATCH($A12,'考勤辅助表-下午'!$C$1:$L$1,0)),Q$2,'考勤辅助表-下午'!$O:$O,$J12))/2</f>
        <v>0</v>
      </c>
      <c r="R12" s="38">
        <f ca="1">(COUNTIFS(OFFSET('考勤辅助表-上午'!$B:$B,0,MATCH($A12,'考勤辅助表-上午'!$C$1:$L$1,0)),R$2,'考勤辅助表-上午'!$O:$O,$J12)+COUNTIFS(OFFSET('考勤辅助表-下午'!$B:$B,0,MATCH($A12,'考勤辅助表-下午'!$C$1:$L$1,0)),R$2,'考勤辅助表-下午'!$O:$O,$J12))/2</f>
        <v>0</v>
      </c>
    </row>
    <row r="13" spans="1:18">
      <c r="A13" s="37" t="str">
        <f ca="1" t="shared" ref="A13:A22" si="7">A3</f>
        <v>张强军</v>
      </c>
      <c r="B13" s="38">
        <f ca="1">(COUNTIFS(OFFSET('考勤辅助表-上午'!$B:$B,0,MATCH($A13,'考勤辅助表-上午'!$C$1:$L$1,0)),B$2,'考勤辅助表-上午'!$O:$O,$J13)+COUNTIFS(OFFSET('考勤辅助表-下午'!$B:$B,0,MATCH($A13,'考勤辅助表-下午'!$C$1:$L$1,0)),B$2,'考勤辅助表-下午'!$O:$O,$J13))/2</f>
        <v>0</v>
      </c>
      <c r="C13" s="38">
        <f ca="1">(COUNTIFS(OFFSET('考勤辅助表-上午'!$B:$B,0,MATCH($A13,'考勤辅助表-上午'!$C$1:$L$1,0)),C$2,'考勤辅助表-上午'!$O:$O,$J13)+COUNTIFS(OFFSET('考勤辅助表-下午'!$B:$B,0,MATCH($A13,'考勤辅助表-下午'!$C$1:$L$1,0)),C$2,'考勤辅助表-下午'!$O:$O,$J13))/2</f>
        <v>0</v>
      </c>
      <c r="D13" s="39">
        <f ca="1" t="shared" si="1"/>
        <v>0</v>
      </c>
      <c r="E13" s="38">
        <f ca="1">(COUNTIFS(OFFSET('考勤辅助表-上午'!$B:$B,0,MATCH($A13,'考勤辅助表-上午'!$C$1:$L$1,0)),E$2,'考勤辅助表-上午'!$O:$O,$J13)+COUNTIFS(OFFSET('考勤辅助表-下午'!$B:$B,0,MATCH($A13,'考勤辅助表-下午'!$C$1:$L$1,0)),E$2,'考勤辅助表-下午'!$O:$O,$J13))/2</f>
        <v>0</v>
      </c>
      <c r="F13" s="38">
        <f ca="1">(COUNTIFS(OFFSET('考勤辅助表-上午'!$B:$B,0,MATCH($A13,'考勤辅助表-上午'!$C$1:$L$1,0)),F$2,'考勤辅助表-上午'!$O:$O,$J13)+COUNTIFS(OFFSET('考勤辅助表-下午'!$B:$B,0,MATCH($A13,'考勤辅助表-下午'!$C$1:$L$1,0)),F$2,'考勤辅助表-下午'!$O:$O,$J13))/2</f>
        <v>0</v>
      </c>
      <c r="G13" s="39">
        <f ca="1" t="shared" si="2"/>
        <v>0</v>
      </c>
      <c r="H13" s="38">
        <f ca="1">(COUNTIFS(OFFSET('考勤辅助表-上午'!$B:$B,0,MATCH($A13,'考勤辅助表-上午'!$C$1:$L$1,0)),H$2,'考勤辅助表-上午'!$O:$O,$J13)+COUNTIFS(OFFSET('考勤辅助表-下午'!$B:$B,0,MATCH($A13,'考勤辅助表-下午'!$C$1:$L$1,0)),H$2,'考勤辅助表-下午'!$O:$O,$J13))/2</f>
        <v>0</v>
      </c>
      <c r="I13" s="38">
        <f ca="1">(COUNTIFS(OFFSET('考勤辅助表-上午'!$B:$B,0,MATCH($A13,'考勤辅助表-上午'!$C$1:$L$1,0)),I$2,'考勤辅助表-上午'!$O:$O,$J13)+COUNTIFS(OFFSET('考勤辅助表-下午'!$B:$B,0,MATCH($A13,'考勤辅助表-下午'!$C$1:$L$1,0)),I$2,'考勤辅助表-下午'!$O:$O,$J13))/2</f>
        <v>0</v>
      </c>
      <c r="J13" s="37" t="str">
        <f>程序表!G3</f>
        <v>8.7-8.13</v>
      </c>
      <c r="K13" s="42">
        <f>程序表!H3</f>
        <v>7</v>
      </c>
      <c r="L13" s="43" t="b">
        <f ca="1" t="shared" si="5"/>
        <v>0</v>
      </c>
      <c r="M13" s="42">
        <f ca="1" t="shared" si="6"/>
        <v>0</v>
      </c>
      <c r="N13" s="38">
        <f ca="1">(COUNTIFS(OFFSET('考勤辅助表-上午'!$B:$B,0,MATCH($A13,'考勤辅助表-上午'!$C$1:$L$1,0)),N$2,'考勤辅助表-上午'!$O:$O,$J13)+COUNTIFS(OFFSET('考勤辅助表-下午'!$B:$B,0,MATCH($A13,'考勤辅助表-下午'!$C$1:$L$1,0)),N$2,'考勤辅助表-下午'!$O:$O,$J13))/2</f>
        <v>0</v>
      </c>
      <c r="O13" s="38">
        <f ca="1">(COUNTIFS(OFFSET('考勤辅助表-上午'!$B:$B,0,MATCH($A13,'考勤辅助表-上午'!$C$1:$L$1,0)),O$2,'考勤辅助表-上午'!$O:$O,$J13)+COUNTIFS(OFFSET('考勤辅助表-下午'!$B:$B,0,MATCH($A13,'考勤辅助表-下午'!$C$1:$L$1,0)),O$2,'考勤辅助表-下午'!$O:$O,$J13))/2</f>
        <v>0</v>
      </c>
      <c r="P13" s="38">
        <f ca="1">(COUNTIFS(OFFSET('考勤辅助表-上午'!$B:$B,0,MATCH($A13,'考勤辅助表-上午'!$C$1:$L$1,0)),P$2,'考勤辅助表-上午'!$O:$O,$J13)+COUNTIFS(OFFSET('考勤辅助表-下午'!$B:$B,0,MATCH($A13,'考勤辅助表-下午'!$C$1:$L$1,0)),P$2,'考勤辅助表-下午'!$O:$O,$J13))/2</f>
        <v>0</v>
      </c>
      <c r="Q13" s="38">
        <f ca="1">(COUNTIFS(OFFSET('考勤辅助表-上午'!$B:$B,0,MATCH($A13,'考勤辅助表-上午'!$C$1:$L$1,0)),Q$2,'考勤辅助表-上午'!$O:$O,$J13)+COUNTIFS(OFFSET('考勤辅助表-下午'!$B:$B,0,MATCH($A13,'考勤辅助表-下午'!$C$1:$L$1,0)),Q$2,'考勤辅助表-下午'!$O:$O,$J13))/2</f>
        <v>0</v>
      </c>
      <c r="R13" s="38">
        <f ca="1">(COUNTIFS(OFFSET('考勤辅助表-上午'!$B:$B,0,MATCH($A13,'考勤辅助表-上午'!$C$1:$L$1,0)),R$2,'考勤辅助表-上午'!$O:$O,$J13)+COUNTIFS(OFFSET('考勤辅助表-下午'!$B:$B,0,MATCH($A13,'考勤辅助表-下午'!$C$1:$L$1,0)),R$2,'考勤辅助表-下午'!$O:$O,$J13))/2</f>
        <v>0</v>
      </c>
    </row>
    <row r="14" spans="1:18">
      <c r="A14" s="37" t="str">
        <f ca="1" t="shared" si="7"/>
        <v>陈剑武</v>
      </c>
      <c r="B14" s="38">
        <f ca="1">(COUNTIFS(OFFSET('考勤辅助表-上午'!$B:$B,0,MATCH($A14,'考勤辅助表-上午'!$C$1:$L$1,0)),B$2,'考勤辅助表-上午'!$O:$O,$J14)+COUNTIFS(OFFSET('考勤辅助表-下午'!$B:$B,0,MATCH($A14,'考勤辅助表-下午'!$C$1:$L$1,0)),B$2,'考勤辅助表-下午'!$O:$O,$J14))/2</f>
        <v>0</v>
      </c>
      <c r="C14" s="38">
        <f ca="1">(COUNTIFS(OFFSET('考勤辅助表-上午'!$B:$B,0,MATCH($A14,'考勤辅助表-上午'!$C$1:$L$1,0)),C$2,'考勤辅助表-上午'!$O:$O,$J14)+COUNTIFS(OFFSET('考勤辅助表-下午'!$B:$B,0,MATCH($A14,'考勤辅助表-下午'!$C$1:$L$1,0)),C$2,'考勤辅助表-下午'!$O:$O,$J14))/2</f>
        <v>0</v>
      </c>
      <c r="D14" s="39">
        <f ca="1" t="shared" si="1"/>
        <v>0</v>
      </c>
      <c r="E14" s="38">
        <f ca="1">(COUNTIFS(OFFSET('考勤辅助表-上午'!$B:$B,0,MATCH($A14,'考勤辅助表-上午'!$C$1:$L$1,0)),E$2,'考勤辅助表-上午'!$O:$O,$J14)+COUNTIFS(OFFSET('考勤辅助表-下午'!$B:$B,0,MATCH($A14,'考勤辅助表-下午'!$C$1:$L$1,0)),E$2,'考勤辅助表-下午'!$O:$O,$J14))/2</f>
        <v>0</v>
      </c>
      <c r="F14" s="38">
        <f ca="1">(COUNTIFS(OFFSET('考勤辅助表-上午'!$B:$B,0,MATCH($A14,'考勤辅助表-上午'!$C$1:$L$1,0)),F$2,'考勤辅助表-上午'!$O:$O,$J14)+COUNTIFS(OFFSET('考勤辅助表-下午'!$B:$B,0,MATCH($A14,'考勤辅助表-下午'!$C$1:$L$1,0)),F$2,'考勤辅助表-下午'!$O:$O,$J14))/2</f>
        <v>0</v>
      </c>
      <c r="G14" s="39">
        <f ca="1" t="shared" si="2"/>
        <v>0</v>
      </c>
      <c r="H14" s="38">
        <f ca="1">(COUNTIFS(OFFSET('考勤辅助表-上午'!$B:$B,0,MATCH($A14,'考勤辅助表-上午'!$C$1:$L$1,0)),H$2,'考勤辅助表-上午'!$O:$O,$J14)+COUNTIFS(OFFSET('考勤辅助表-下午'!$B:$B,0,MATCH($A14,'考勤辅助表-下午'!$C$1:$L$1,0)),H$2,'考勤辅助表-下午'!$O:$O,$J14))/2</f>
        <v>0</v>
      </c>
      <c r="I14" s="38">
        <f ca="1">(COUNTIFS(OFFSET('考勤辅助表-上午'!$B:$B,0,MATCH($A14,'考勤辅助表-上午'!$C$1:$L$1,0)),I$2,'考勤辅助表-上午'!$O:$O,$J14)+COUNTIFS(OFFSET('考勤辅助表-下午'!$B:$B,0,MATCH($A14,'考勤辅助表-下午'!$C$1:$L$1,0)),I$2,'考勤辅助表-下午'!$O:$O,$J14))/2</f>
        <v>0</v>
      </c>
      <c r="J14" s="37" t="str">
        <f t="shared" ref="J14:J22" si="8">J13</f>
        <v>8.7-8.13</v>
      </c>
      <c r="K14" s="42">
        <f t="shared" ref="K14:K22" si="9">K13</f>
        <v>7</v>
      </c>
      <c r="L14" s="43" t="b">
        <f ca="1" t="shared" si="5"/>
        <v>0</v>
      </c>
      <c r="M14" s="42">
        <f ca="1" t="shared" si="6"/>
        <v>0</v>
      </c>
      <c r="N14" s="38">
        <f ca="1">(COUNTIFS(OFFSET('考勤辅助表-上午'!$B:$B,0,MATCH($A14,'考勤辅助表-上午'!$C$1:$L$1,0)),N$2,'考勤辅助表-上午'!$O:$O,$J14)+COUNTIFS(OFFSET('考勤辅助表-下午'!$B:$B,0,MATCH($A14,'考勤辅助表-下午'!$C$1:$L$1,0)),N$2,'考勤辅助表-下午'!$O:$O,$J14))/2</f>
        <v>0</v>
      </c>
      <c r="O14" s="38">
        <f ca="1">(COUNTIFS(OFFSET('考勤辅助表-上午'!$B:$B,0,MATCH($A14,'考勤辅助表-上午'!$C$1:$L$1,0)),O$2,'考勤辅助表-上午'!$O:$O,$J14)+COUNTIFS(OFFSET('考勤辅助表-下午'!$B:$B,0,MATCH($A14,'考勤辅助表-下午'!$C$1:$L$1,0)),O$2,'考勤辅助表-下午'!$O:$O,$J14))/2</f>
        <v>0</v>
      </c>
      <c r="P14" s="38">
        <f ca="1">(COUNTIFS(OFFSET('考勤辅助表-上午'!$B:$B,0,MATCH($A14,'考勤辅助表-上午'!$C$1:$L$1,0)),P$2,'考勤辅助表-上午'!$O:$O,$J14)+COUNTIFS(OFFSET('考勤辅助表-下午'!$B:$B,0,MATCH($A14,'考勤辅助表-下午'!$C$1:$L$1,0)),P$2,'考勤辅助表-下午'!$O:$O,$J14))/2</f>
        <v>0</v>
      </c>
      <c r="Q14" s="38">
        <f ca="1">(COUNTIFS(OFFSET('考勤辅助表-上午'!$B:$B,0,MATCH($A14,'考勤辅助表-上午'!$C$1:$L$1,0)),Q$2,'考勤辅助表-上午'!$O:$O,$J14)+COUNTIFS(OFFSET('考勤辅助表-下午'!$B:$B,0,MATCH($A14,'考勤辅助表-下午'!$C$1:$L$1,0)),Q$2,'考勤辅助表-下午'!$O:$O,$J14))/2</f>
        <v>0</v>
      </c>
      <c r="R14" s="38">
        <f ca="1">(COUNTIFS(OFFSET('考勤辅助表-上午'!$B:$B,0,MATCH($A14,'考勤辅助表-上午'!$C$1:$L$1,0)),R$2,'考勤辅助表-上午'!$O:$O,$J14)+COUNTIFS(OFFSET('考勤辅助表-下午'!$B:$B,0,MATCH($A14,'考勤辅助表-下午'!$C$1:$L$1,0)),R$2,'考勤辅助表-下午'!$O:$O,$J14))/2</f>
        <v>0</v>
      </c>
    </row>
    <row r="15" spans="1:18">
      <c r="A15" s="37" t="str">
        <f ca="1" t="shared" si="7"/>
        <v>李小燕</v>
      </c>
      <c r="B15" s="38">
        <f ca="1">(COUNTIFS(OFFSET('考勤辅助表-上午'!$B:$B,0,MATCH($A15,'考勤辅助表-上午'!$C$1:$L$1,0)),B$2,'考勤辅助表-上午'!$O:$O,$J15)+COUNTIFS(OFFSET('考勤辅助表-下午'!$B:$B,0,MATCH($A15,'考勤辅助表-下午'!$C$1:$L$1,0)),B$2,'考勤辅助表-下午'!$O:$O,$J15))/2</f>
        <v>0</v>
      </c>
      <c r="C15" s="38">
        <f ca="1">(COUNTIFS(OFFSET('考勤辅助表-上午'!$B:$B,0,MATCH($A15,'考勤辅助表-上午'!$C$1:$L$1,0)),C$2,'考勤辅助表-上午'!$O:$O,$J15)+COUNTIFS(OFFSET('考勤辅助表-下午'!$B:$B,0,MATCH($A15,'考勤辅助表-下午'!$C$1:$L$1,0)),C$2,'考勤辅助表-下午'!$O:$O,$J15))/2</f>
        <v>0</v>
      </c>
      <c r="D15" s="39">
        <f ca="1" t="shared" si="1"/>
        <v>0</v>
      </c>
      <c r="E15" s="38">
        <f ca="1">(COUNTIFS(OFFSET('考勤辅助表-上午'!$B:$B,0,MATCH($A15,'考勤辅助表-上午'!$C$1:$L$1,0)),E$2,'考勤辅助表-上午'!$O:$O,$J15)+COUNTIFS(OFFSET('考勤辅助表-下午'!$B:$B,0,MATCH($A15,'考勤辅助表-下午'!$C$1:$L$1,0)),E$2,'考勤辅助表-下午'!$O:$O,$J15))/2</f>
        <v>0</v>
      </c>
      <c r="F15" s="38">
        <f ca="1">(COUNTIFS(OFFSET('考勤辅助表-上午'!$B:$B,0,MATCH($A15,'考勤辅助表-上午'!$C$1:$L$1,0)),F$2,'考勤辅助表-上午'!$O:$O,$J15)+COUNTIFS(OFFSET('考勤辅助表-下午'!$B:$B,0,MATCH($A15,'考勤辅助表-下午'!$C$1:$L$1,0)),F$2,'考勤辅助表-下午'!$O:$O,$J15))/2</f>
        <v>0</v>
      </c>
      <c r="G15" s="39">
        <f ca="1" t="shared" si="2"/>
        <v>0</v>
      </c>
      <c r="H15" s="38">
        <f ca="1">(COUNTIFS(OFFSET('考勤辅助表-上午'!$B:$B,0,MATCH($A15,'考勤辅助表-上午'!$C$1:$L$1,0)),H$2,'考勤辅助表-上午'!$O:$O,$J15)+COUNTIFS(OFFSET('考勤辅助表-下午'!$B:$B,0,MATCH($A15,'考勤辅助表-下午'!$C$1:$L$1,0)),H$2,'考勤辅助表-下午'!$O:$O,$J15))/2</f>
        <v>0</v>
      </c>
      <c r="I15" s="38">
        <f ca="1">(COUNTIFS(OFFSET('考勤辅助表-上午'!$B:$B,0,MATCH($A15,'考勤辅助表-上午'!$C$1:$L$1,0)),I$2,'考勤辅助表-上午'!$O:$O,$J15)+COUNTIFS(OFFSET('考勤辅助表-下午'!$B:$B,0,MATCH($A15,'考勤辅助表-下午'!$C$1:$L$1,0)),I$2,'考勤辅助表-下午'!$O:$O,$J15))/2</f>
        <v>0</v>
      </c>
      <c r="J15" s="37" t="str">
        <f t="shared" si="8"/>
        <v>8.7-8.13</v>
      </c>
      <c r="K15" s="42">
        <f t="shared" si="9"/>
        <v>7</v>
      </c>
      <c r="L15" s="43" t="b">
        <f ca="1" t="shared" si="5"/>
        <v>0</v>
      </c>
      <c r="M15" s="42">
        <f ca="1" t="shared" si="6"/>
        <v>0</v>
      </c>
      <c r="N15" s="38">
        <f ca="1">(COUNTIFS(OFFSET('考勤辅助表-上午'!$B:$B,0,MATCH($A15,'考勤辅助表-上午'!$C$1:$L$1,0)),N$2,'考勤辅助表-上午'!$O:$O,$J15)+COUNTIFS(OFFSET('考勤辅助表-下午'!$B:$B,0,MATCH($A15,'考勤辅助表-下午'!$C$1:$L$1,0)),N$2,'考勤辅助表-下午'!$O:$O,$J15))/2</f>
        <v>0</v>
      </c>
      <c r="O15" s="38">
        <f ca="1">(COUNTIFS(OFFSET('考勤辅助表-上午'!$B:$B,0,MATCH($A15,'考勤辅助表-上午'!$C$1:$L$1,0)),O$2,'考勤辅助表-上午'!$O:$O,$J15)+COUNTIFS(OFFSET('考勤辅助表-下午'!$B:$B,0,MATCH($A15,'考勤辅助表-下午'!$C$1:$L$1,0)),O$2,'考勤辅助表-下午'!$O:$O,$J15))/2</f>
        <v>0</v>
      </c>
      <c r="P15" s="38">
        <f ca="1">(COUNTIFS(OFFSET('考勤辅助表-上午'!$B:$B,0,MATCH($A15,'考勤辅助表-上午'!$C$1:$L$1,0)),P$2,'考勤辅助表-上午'!$O:$O,$J15)+COUNTIFS(OFFSET('考勤辅助表-下午'!$B:$B,0,MATCH($A15,'考勤辅助表-下午'!$C$1:$L$1,0)),P$2,'考勤辅助表-下午'!$O:$O,$J15))/2</f>
        <v>0</v>
      </c>
      <c r="Q15" s="38">
        <f ca="1">(COUNTIFS(OFFSET('考勤辅助表-上午'!$B:$B,0,MATCH($A15,'考勤辅助表-上午'!$C$1:$L$1,0)),Q$2,'考勤辅助表-上午'!$O:$O,$J15)+COUNTIFS(OFFSET('考勤辅助表-下午'!$B:$B,0,MATCH($A15,'考勤辅助表-下午'!$C$1:$L$1,0)),Q$2,'考勤辅助表-下午'!$O:$O,$J15))/2</f>
        <v>0</v>
      </c>
      <c r="R15" s="38">
        <f ca="1">(COUNTIFS(OFFSET('考勤辅助表-上午'!$B:$B,0,MATCH($A15,'考勤辅助表-上午'!$C$1:$L$1,0)),R$2,'考勤辅助表-上午'!$O:$O,$J15)+COUNTIFS(OFFSET('考勤辅助表-下午'!$B:$B,0,MATCH($A15,'考勤辅助表-下午'!$C$1:$L$1,0)),R$2,'考勤辅助表-下午'!$O:$O,$J15))/2</f>
        <v>0</v>
      </c>
    </row>
    <row r="16" spans="1:18">
      <c r="A16" s="37" t="str">
        <f ca="1" t="shared" si="7"/>
        <v>张晓豆</v>
      </c>
      <c r="B16" s="38">
        <f ca="1">(COUNTIFS(OFFSET('考勤辅助表-上午'!$B:$B,0,MATCH($A16,'考勤辅助表-上午'!$C$1:$L$1,0)),B$2,'考勤辅助表-上午'!$O:$O,$J16)+COUNTIFS(OFFSET('考勤辅助表-下午'!$B:$B,0,MATCH($A16,'考勤辅助表-下午'!$C$1:$L$1,0)),B$2,'考勤辅助表-下午'!$O:$O,$J16))/2</f>
        <v>0</v>
      </c>
      <c r="C16" s="38">
        <f ca="1">(COUNTIFS(OFFSET('考勤辅助表-上午'!$B:$B,0,MATCH($A16,'考勤辅助表-上午'!$C$1:$L$1,0)),C$2,'考勤辅助表-上午'!$O:$O,$J16)+COUNTIFS(OFFSET('考勤辅助表-下午'!$B:$B,0,MATCH($A16,'考勤辅助表-下午'!$C$1:$L$1,0)),C$2,'考勤辅助表-下午'!$O:$O,$J16))/2</f>
        <v>0</v>
      </c>
      <c r="D16" s="39">
        <f ca="1" t="shared" si="1"/>
        <v>0</v>
      </c>
      <c r="E16" s="38">
        <f ca="1">(COUNTIFS(OFFSET('考勤辅助表-上午'!$B:$B,0,MATCH($A16,'考勤辅助表-上午'!$C$1:$L$1,0)),E$2,'考勤辅助表-上午'!$O:$O,$J16)+COUNTIFS(OFFSET('考勤辅助表-下午'!$B:$B,0,MATCH($A16,'考勤辅助表-下午'!$C$1:$L$1,0)),E$2,'考勤辅助表-下午'!$O:$O,$J16))/2</f>
        <v>0</v>
      </c>
      <c r="F16" s="38">
        <f ca="1">(COUNTIFS(OFFSET('考勤辅助表-上午'!$B:$B,0,MATCH($A16,'考勤辅助表-上午'!$C$1:$L$1,0)),F$2,'考勤辅助表-上午'!$O:$O,$J16)+COUNTIFS(OFFSET('考勤辅助表-下午'!$B:$B,0,MATCH($A16,'考勤辅助表-下午'!$C$1:$L$1,0)),F$2,'考勤辅助表-下午'!$O:$O,$J16))/2</f>
        <v>0</v>
      </c>
      <c r="G16" s="39">
        <f ca="1" t="shared" si="2"/>
        <v>0</v>
      </c>
      <c r="H16" s="38">
        <f ca="1">(COUNTIFS(OFFSET('考勤辅助表-上午'!$B:$B,0,MATCH($A16,'考勤辅助表-上午'!$C$1:$L$1,0)),H$2,'考勤辅助表-上午'!$O:$O,$J16)+COUNTIFS(OFFSET('考勤辅助表-下午'!$B:$B,0,MATCH($A16,'考勤辅助表-下午'!$C$1:$L$1,0)),H$2,'考勤辅助表-下午'!$O:$O,$J16))/2</f>
        <v>0</v>
      </c>
      <c r="I16" s="38">
        <f ca="1">(COUNTIFS(OFFSET('考勤辅助表-上午'!$B:$B,0,MATCH($A16,'考勤辅助表-上午'!$C$1:$L$1,0)),I$2,'考勤辅助表-上午'!$O:$O,$J16)+COUNTIFS(OFFSET('考勤辅助表-下午'!$B:$B,0,MATCH($A16,'考勤辅助表-下午'!$C$1:$L$1,0)),I$2,'考勤辅助表-下午'!$O:$O,$J16))/2</f>
        <v>0</v>
      </c>
      <c r="J16" s="37" t="str">
        <f t="shared" si="8"/>
        <v>8.7-8.13</v>
      </c>
      <c r="K16" s="42">
        <f t="shared" si="9"/>
        <v>7</v>
      </c>
      <c r="L16" s="43" t="b">
        <f ca="1" t="shared" si="5"/>
        <v>0</v>
      </c>
      <c r="M16" s="42">
        <f ca="1" t="shared" si="6"/>
        <v>0</v>
      </c>
      <c r="N16" s="38">
        <f ca="1">(COUNTIFS(OFFSET('考勤辅助表-上午'!$B:$B,0,MATCH($A16,'考勤辅助表-上午'!$C$1:$L$1,0)),N$2,'考勤辅助表-上午'!$O:$O,$J16)+COUNTIFS(OFFSET('考勤辅助表-下午'!$B:$B,0,MATCH($A16,'考勤辅助表-下午'!$C$1:$L$1,0)),N$2,'考勤辅助表-下午'!$O:$O,$J16))/2</f>
        <v>0</v>
      </c>
      <c r="O16" s="38">
        <f ca="1">(COUNTIFS(OFFSET('考勤辅助表-上午'!$B:$B,0,MATCH($A16,'考勤辅助表-上午'!$C$1:$L$1,0)),O$2,'考勤辅助表-上午'!$O:$O,$J16)+COUNTIFS(OFFSET('考勤辅助表-下午'!$B:$B,0,MATCH($A16,'考勤辅助表-下午'!$C$1:$L$1,0)),O$2,'考勤辅助表-下午'!$O:$O,$J16))/2</f>
        <v>0</v>
      </c>
      <c r="P16" s="38">
        <f ca="1">(COUNTIFS(OFFSET('考勤辅助表-上午'!$B:$B,0,MATCH($A16,'考勤辅助表-上午'!$C$1:$L$1,0)),P$2,'考勤辅助表-上午'!$O:$O,$J16)+COUNTIFS(OFFSET('考勤辅助表-下午'!$B:$B,0,MATCH($A16,'考勤辅助表-下午'!$C$1:$L$1,0)),P$2,'考勤辅助表-下午'!$O:$O,$J16))/2</f>
        <v>0</v>
      </c>
      <c r="Q16" s="38">
        <f ca="1">(COUNTIFS(OFFSET('考勤辅助表-上午'!$B:$B,0,MATCH($A16,'考勤辅助表-上午'!$C$1:$L$1,0)),Q$2,'考勤辅助表-上午'!$O:$O,$J16)+COUNTIFS(OFFSET('考勤辅助表-下午'!$B:$B,0,MATCH($A16,'考勤辅助表-下午'!$C$1:$L$1,0)),Q$2,'考勤辅助表-下午'!$O:$O,$J16))/2</f>
        <v>0</v>
      </c>
      <c r="R16" s="38">
        <f ca="1">(COUNTIFS(OFFSET('考勤辅助表-上午'!$B:$B,0,MATCH($A16,'考勤辅助表-上午'!$C$1:$L$1,0)),R$2,'考勤辅助表-上午'!$O:$O,$J16)+COUNTIFS(OFFSET('考勤辅助表-下午'!$B:$B,0,MATCH($A16,'考勤辅助表-下午'!$C$1:$L$1,0)),R$2,'考勤辅助表-下午'!$O:$O,$J16))/2</f>
        <v>0</v>
      </c>
    </row>
    <row r="17" spans="1:18">
      <c r="A17" s="37" t="str">
        <f ca="1" t="shared" si="7"/>
        <v>尚之腾</v>
      </c>
      <c r="B17" s="38">
        <f ca="1">(COUNTIFS(OFFSET('考勤辅助表-上午'!$B:$B,0,MATCH($A17,'考勤辅助表-上午'!$C$1:$L$1,0)),B$2,'考勤辅助表-上午'!$O:$O,$J17)+COUNTIFS(OFFSET('考勤辅助表-下午'!$B:$B,0,MATCH($A17,'考勤辅助表-下午'!$C$1:$L$1,0)),B$2,'考勤辅助表-下午'!$O:$O,$J17))/2</f>
        <v>0</v>
      </c>
      <c r="C17" s="38">
        <f ca="1">(COUNTIFS(OFFSET('考勤辅助表-上午'!$B:$B,0,MATCH($A17,'考勤辅助表-上午'!$C$1:$L$1,0)),C$2,'考勤辅助表-上午'!$O:$O,$J17)+COUNTIFS(OFFSET('考勤辅助表-下午'!$B:$B,0,MATCH($A17,'考勤辅助表-下午'!$C$1:$L$1,0)),C$2,'考勤辅助表-下午'!$O:$O,$J17))/2</f>
        <v>0</v>
      </c>
      <c r="D17" s="39">
        <f ca="1" t="shared" si="1"/>
        <v>0</v>
      </c>
      <c r="E17" s="38">
        <f ca="1">(COUNTIFS(OFFSET('考勤辅助表-上午'!$B:$B,0,MATCH($A17,'考勤辅助表-上午'!$C$1:$L$1,0)),E$2,'考勤辅助表-上午'!$O:$O,$J17)+COUNTIFS(OFFSET('考勤辅助表-下午'!$B:$B,0,MATCH($A17,'考勤辅助表-下午'!$C$1:$L$1,0)),E$2,'考勤辅助表-下午'!$O:$O,$J17))/2</f>
        <v>0</v>
      </c>
      <c r="F17" s="38">
        <f ca="1">(COUNTIFS(OFFSET('考勤辅助表-上午'!$B:$B,0,MATCH($A17,'考勤辅助表-上午'!$C$1:$L$1,0)),F$2,'考勤辅助表-上午'!$O:$O,$J17)+COUNTIFS(OFFSET('考勤辅助表-下午'!$B:$B,0,MATCH($A17,'考勤辅助表-下午'!$C$1:$L$1,0)),F$2,'考勤辅助表-下午'!$O:$O,$J17))/2</f>
        <v>0</v>
      </c>
      <c r="G17" s="39">
        <f ca="1" t="shared" si="2"/>
        <v>0</v>
      </c>
      <c r="H17" s="38">
        <f ca="1">(COUNTIFS(OFFSET('考勤辅助表-上午'!$B:$B,0,MATCH($A17,'考勤辅助表-上午'!$C$1:$L$1,0)),H$2,'考勤辅助表-上午'!$O:$O,$J17)+COUNTIFS(OFFSET('考勤辅助表-下午'!$B:$B,0,MATCH($A17,'考勤辅助表-下午'!$C$1:$L$1,0)),H$2,'考勤辅助表-下午'!$O:$O,$J17))/2</f>
        <v>0</v>
      </c>
      <c r="I17" s="38">
        <f ca="1">(COUNTIFS(OFFSET('考勤辅助表-上午'!$B:$B,0,MATCH($A17,'考勤辅助表-上午'!$C$1:$L$1,0)),I$2,'考勤辅助表-上午'!$O:$O,$J17)+COUNTIFS(OFFSET('考勤辅助表-下午'!$B:$B,0,MATCH($A17,'考勤辅助表-下午'!$C$1:$L$1,0)),I$2,'考勤辅助表-下午'!$O:$O,$J17))/2</f>
        <v>0</v>
      </c>
      <c r="J17" s="37" t="str">
        <f t="shared" si="8"/>
        <v>8.7-8.13</v>
      </c>
      <c r="K17" s="42">
        <f t="shared" si="9"/>
        <v>7</v>
      </c>
      <c r="L17" s="43" t="b">
        <f ca="1" t="shared" si="5"/>
        <v>0</v>
      </c>
      <c r="M17" s="42">
        <f ca="1" t="shared" si="6"/>
        <v>0</v>
      </c>
      <c r="N17" s="38">
        <f ca="1">(COUNTIFS(OFFSET('考勤辅助表-上午'!$B:$B,0,MATCH($A17,'考勤辅助表-上午'!$C$1:$L$1,0)),N$2,'考勤辅助表-上午'!$O:$O,$J17)+COUNTIFS(OFFSET('考勤辅助表-下午'!$B:$B,0,MATCH($A17,'考勤辅助表-下午'!$C$1:$L$1,0)),N$2,'考勤辅助表-下午'!$O:$O,$J17))/2</f>
        <v>0</v>
      </c>
      <c r="O17" s="38">
        <f ca="1">(COUNTIFS(OFFSET('考勤辅助表-上午'!$B:$B,0,MATCH($A17,'考勤辅助表-上午'!$C$1:$L$1,0)),O$2,'考勤辅助表-上午'!$O:$O,$J17)+COUNTIFS(OFFSET('考勤辅助表-下午'!$B:$B,0,MATCH($A17,'考勤辅助表-下午'!$C$1:$L$1,0)),O$2,'考勤辅助表-下午'!$O:$O,$J17))/2</f>
        <v>0</v>
      </c>
      <c r="P17" s="38">
        <f ca="1">(COUNTIFS(OFFSET('考勤辅助表-上午'!$B:$B,0,MATCH($A17,'考勤辅助表-上午'!$C$1:$L$1,0)),P$2,'考勤辅助表-上午'!$O:$O,$J17)+COUNTIFS(OFFSET('考勤辅助表-下午'!$B:$B,0,MATCH($A17,'考勤辅助表-下午'!$C$1:$L$1,0)),P$2,'考勤辅助表-下午'!$O:$O,$J17))/2</f>
        <v>0</v>
      </c>
      <c r="Q17" s="38">
        <f ca="1">(COUNTIFS(OFFSET('考勤辅助表-上午'!$B:$B,0,MATCH($A17,'考勤辅助表-上午'!$C$1:$L$1,0)),Q$2,'考勤辅助表-上午'!$O:$O,$J17)+COUNTIFS(OFFSET('考勤辅助表-下午'!$B:$B,0,MATCH($A17,'考勤辅助表-下午'!$C$1:$L$1,0)),Q$2,'考勤辅助表-下午'!$O:$O,$J17))/2</f>
        <v>0</v>
      </c>
      <c r="R17" s="38">
        <f ca="1">(COUNTIFS(OFFSET('考勤辅助表-上午'!$B:$B,0,MATCH($A17,'考勤辅助表-上午'!$C$1:$L$1,0)),R$2,'考勤辅助表-上午'!$O:$O,$J17)+COUNTIFS(OFFSET('考勤辅助表-下午'!$B:$B,0,MATCH($A17,'考勤辅助表-下午'!$C$1:$L$1,0)),R$2,'考勤辅助表-下午'!$O:$O,$J17))/2</f>
        <v>0</v>
      </c>
    </row>
    <row r="18" spans="1:18">
      <c r="A18" s="37" t="str">
        <f ca="1" t="shared" si="7"/>
        <v>闫浩</v>
      </c>
      <c r="B18" s="38">
        <f ca="1">(COUNTIFS(OFFSET('考勤辅助表-上午'!$B:$B,0,MATCH($A18,'考勤辅助表-上午'!$C$1:$L$1,0)),B$2,'考勤辅助表-上午'!$O:$O,$J18)+COUNTIFS(OFFSET('考勤辅助表-下午'!$B:$B,0,MATCH($A18,'考勤辅助表-下午'!$C$1:$L$1,0)),B$2,'考勤辅助表-下午'!$O:$O,$J18))/2</f>
        <v>0</v>
      </c>
      <c r="C18" s="38">
        <f ca="1">(COUNTIFS(OFFSET('考勤辅助表-上午'!$B:$B,0,MATCH($A18,'考勤辅助表-上午'!$C$1:$L$1,0)),C$2,'考勤辅助表-上午'!$O:$O,$J18)+COUNTIFS(OFFSET('考勤辅助表-下午'!$B:$B,0,MATCH($A18,'考勤辅助表-下午'!$C$1:$L$1,0)),C$2,'考勤辅助表-下午'!$O:$O,$J18))/2</f>
        <v>0</v>
      </c>
      <c r="D18" s="39">
        <f ca="1" t="shared" si="1"/>
        <v>0</v>
      </c>
      <c r="E18" s="38">
        <f ca="1">(COUNTIFS(OFFSET('考勤辅助表-上午'!$B:$B,0,MATCH($A18,'考勤辅助表-上午'!$C$1:$L$1,0)),E$2,'考勤辅助表-上午'!$O:$O,$J18)+COUNTIFS(OFFSET('考勤辅助表-下午'!$B:$B,0,MATCH($A18,'考勤辅助表-下午'!$C$1:$L$1,0)),E$2,'考勤辅助表-下午'!$O:$O,$J18))/2</f>
        <v>0</v>
      </c>
      <c r="F18" s="38">
        <f ca="1">(COUNTIFS(OFFSET('考勤辅助表-上午'!$B:$B,0,MATCH($A18,'考勤辅助表-上午'!$C$1:$L$1,0)),F$2,'考勤辅助表-上午'!$O:$O,$J18)+COUNTIFS(OFFSET('考勤辅助表-下午'!$B:$B,0,MATCH($A18,'考勤辅助表-下午'!$C$1:$L$1,0)),F$2,'考勤辅助表-下午'!$O:$O,$J18))/2</f>
        <v>0</v>
      </c>
      <c r="G18" s="39">
        <f ca="1" t="shared" si="2"/>
        <v>0</v>
      </c>
      <c r="H18" s="38">
        <f ca="1">(COUNTIFS(OFFSET('考勤辅助表-上午'!$B:$B,0,MATCH($A18,'考勤辅助表-上午'!$C$1:$L$1,0)),H$2,'考勤辅助表-上午'!$O:$O,$J18)+COUNTIFS(OFFSET('考勤辅助表-下午'!$B:$B,0,MATCH($A18,'考勤辅助表-下午'!$C$1:$L$1,0)),H$2,'考勤辅助表-下午'!$O:$O,$J18))/2</f>
        <v>0</v>
      </c>
      <c r="I18" s="38">
        <f ca="1">(COUNTIFS(OFFSET('考勤辅助表-上午'!$B:$B,0,MATCH($A18,'考勤辅助表-上午'!$C$1:$L$1,0)),I$2,'考勤辅助表-上午'!$O:$O,$J18)+COUNTIFS(OFFSET('考勤辅助表-下午'!$B:$B,0,MATCH($A18,'考勤辅助表-下午'!$C$1:$L$1,0)),I$2,'考勤辅助表-下午'!$O:$O,$J18))/2</f>
        <v>0</v>
      </c>
      <c r="J18" s="37" t="str">
        <f t="shared" si="8"/>
        <v>8.7-8.13</v>
      </c>
      <c r="K18" s="42">
        <f t="shared" si="9"/>
        <v>7</v>
      </c>
      <c r="L18" s="43" t="b">
        <f ca="1" t="shared" si="5"/>
        <v>0</v>
      </c>
      <c r="M18" s="42">
        <f ca="1" t="shared" si="6"/>
        <v>0</v>
      </c>
      <c r="N18" s="38">
        <f ca="1">(COUNTIFS(OFFSET('考勤辅助表-上午'!$B:$B,0,MATCH($A18,'考勤辅助表-上午'!$C$1:$L$1,0)),N$2,'考勤辅助表-上午'!$O:$O,$J18)+COUNTIFS(OFFSET('考勤辅助表-下午'!$B:$B,0,MATCH($A18,'考勤辅助表-下午'!$C$1:$L$1,0)),N$2,'考勤辅助表-下午'!$O:$O,$J18))/2</f>
        <v>0</v>
      </c>
      <c r="O18" s="38">
        <f ca="1">(COUNTIFS(OFFSET('考勤辅助表-上午'!$B:$B,0,MATCH($A18,'考勤辅助表-上午'!$C$1:$L$1,0)),O$2,'考勤辅助表-上午'!$O:$O,$J18)+COUNTIFS(OFFSET('考勤辅助表-下午'!$B:$B,0,MATCH($A18,'考勤辅助表-下午'!$C$1:$L$1,0)),O$2,'考勤辅助表-下午'!$O:$O,$J18))/2</f>
        <v>0</v>
      </c>
      <c r="P18" s="38">
        <f ca="1">(COUNTIFS(OFFSET('考勤辅助表-上午'!$B:$B,0,MATCH($A18,'考勤辅助表-上午'!$C$1:$L$1,0)),P$2,'考勤辅助表-上午'!$O:$O,$J18)+COUNTIFS(OFFSET('考勤辅助表-下午'!$B:$B,0,MATCH($A18,'考勤辅助表-下午'!$C$1:$L$1,0)),P$2,'考勤辅助表-下午'!$O:$O,$J18))/2</f>
        <v>0</v>
      </c>
      <c r="Q18" s="38">
        <f ca="1">(COUNTIFS(OFFSET('考勤辅助表-上午'!$B:$B,0,MATCH($A18,'考勤辅助表-上午'!$C$1:$L$1,0)),Q$2,'考勤辅助表-上午'!$O:$O,$J18)+COUNTIFS(OFFSET('考勤辅助表-下午'!$B:$B,0,MATCH($A18,'考勤辅助表-下午'!$C$1:$L$1,0)),Q$2,'考勤辅助表-下午'!$O:$O,$J18))/2</f>
        <v>0</v>
      </c>
      <c r="R18" s="38">
        <f ca="1">(COUNTIFS(OFFSET('考勤辅助表-上午'!$B:$B,0,MATCH($A18,'考勤辅助表-上午'!$C$1:$L$1,0)),R$2,'考勤辅助表-上午'!$O:$O,$J18)+COUNTIFS(OFFSET('考勤辅助表-下午'!$B:$B,0,MATCH($A18,'考勤辅助表-下午'!$C$1:$L$1,0)),R$2,'考勤辅助表-下午'!$O:$O,$J18))/2</f>
        <v>0</v>
      </c>
    </row>
    <row r="19" spans="1:18">
      <c r="A19" s="37" t="str">
        <f ca="1" t="shared" si="7"/>
        <v>苏转转</v>
      </c>
      <c r="B19" s="38">
        <f ca="1">(COUNTIFS(OFFSET('考勤辅助表-上午'!$B:$B,0,MATCH($A19,'考勤辅助表-上午'!$C$1:$L$1,0)),B$2,'考勤辅助表-上午'!$O:$O,$J19)+COUNTIFS(OFFSET('考勤辅助表-下午'!$B:$B,0,MATCH($A19,'考勤辅助表-下午'!$C$1:$L$1,0)),B$2,'考勤辅助表-下午'!$O:$O,$J19))/2</f>
        <v>0</v>
      </c>
      <c r="C19" s="38">
        <f ca="1">(COUNTIFS(OFFSET('考勤辅助表-上午'!$B:$B,0,MATCH($A19,'考勤辅助表-上午'!$C$1:$L$1,0)),C$2,'考勤辅助表-上午'!$O:$O,$J19)+COUNTIFS(OFFSET('考勤辅助表-下午'!$B:$B,0,MATCH($A19,'考勤辅助表-下午'!$C$1:$L$1,0)),C$2,'考勤辅助表-下午'!$O:$O,$J19))/2</f>
        <v>0</v>
      </c>
      <c r="D19" s="39">
        <f ca="1" t="shared" si="1"/>
        <v>0</v>
      </c>
      <c r="E19" s="38">
        <f ca="1">(COUNTIFS(OFFSET('考勤辅助表-上午'!$B:$B,0,MATCH($A19,'考勤辅助表-上午'!$C$1:$L$1,0)),E$2,'考勤辅助表-上午'!$O:$O,$J19)+COUNTIFS(OFFSET('考勤辅助表-下午'!$B:$B,0,MATCH($A19,'考勤辅助表-下午'!$C$1:$L$1,0)),E$2,'考勤辅助表-下午'!$O:$O,$J19))/2</f>
        <v>0</v>
      </c>
      <c r="F19" s="38">
        <f ca="1">(COUNTIFS(OFFSET('考勤辅助表-上午'!$B:$B,0,MATCH($A19,'考勤辅助表-上午'!$C$1:$L$1,0)),F$2,'考勤辅助表-上午'!$O:$O,$J19)+COUNTIFS(OFFSET('考勤辅助表-下午'!$B:$B,0,MATCH($A19,'考勤辅助表-下午'!$C$1:$L$1,0)),F$2,'考勤辅助表-下午'!$O:$O,$J19))/2</f>
        <v>0</v>
      </c>
      <c r="G19" s="39">
        <f ca="1" t="shared" si="2"/>
        <v>0</v>
      </c>
      <c r="H19" s="38">
        <f ca="1">(COUNTIFS(OFFSET('考勤辅助表-上午'!$B:$B,0,MATCH($A19,'考勤辅助表-上午'!$C$1:$L$1,0)),H$2,'考勤辅助表-上午'!$O:$O,$J19)+COUNTIFS(OFFSET('考勤辅助表-下午'!$B:$B,0,MATCH($A19,'考勤辅助表-下午'!$C$1:$L$1,0)),H$2,'考勤辅助表-下午'!$O:$O,$J19))/2</f>
        <v>0</v>
      </c>
      <c r="I19" s="38">
        <f ca="1">(COUNTIFS(OFFSET('考勤辅助表-上午'!$B:$B,0,MATCH($A19,'考勤辅助表-上午'!$C$1:$L$1,0)),I$2,'考勤辅助表-上午'!$O:$O,$J19)+COUNTIFS(OFFSET('考勤辅助表-下午'!$B:$B,0,MATCH($A19,'考勤辅助表-下午'!$C$1:$L$1,0)),I$2,'考勤辅助表-下午'!$O:$O,$J19))/2</f>
        <v>0</v>
      </c>
      <c r="J19" s="37" t="str">
        <f t="shared" si="8"/>
        <v>8.7-8.13</v>
      </c>
      <c r="K19" s="42">
        <f t="shared" si="9"/>
        <v>7</v>
      </c>
      <c r="L19" s="43" t="b">
        <f ca="1" t="shared" si="5"/>
        <v>0</v>
      </c>
      <c r="M19" s="42">
        <f ca="1" t="shared" si="6"/>
        <v>0</v>
      </c>
      <c r="N19" s="38">
        <f ca="1">(COUNTIFS(OFFSET('考勤辅助表-上午'!$B:$B,0,MATCH($A19,'考勤辅助表-上午'!$C$1:$L$1,0)),N$2,'考勤辅助表-上午'!$O:$O,$J19)+COUNTIFS(OFFSET('考勤辅助表-下午'!$B:$B,0,MATCH($A19,'考勤辅助表-下午'!$C$1:$L$1,0)),N$2,'考勤辅助表-下午'!$O:$O,$J19))/2</f>
        <v>0</v>
      </c>
      <c r="O19" s="38">
        <f ca="1">(COUNTIFS(OFFSET('考勤辅助表-上午'!$B:$B,0,MATCH($A19,'考勤辅助表-上午'!$C$1:$L$1,0)),O$2,'考勤辅助表-上午'!$O:$O,$J19)+COUNTIFS(OFFSET('考勤辅助表-下午'!$B:$B,0,MATCH($A19,'考勤辅助表-下午'!$C$1:$L$1,0)),O$2,'考勤辅助表-下午'!$O:$O,$J19))/2</f>
        <v>0</v>
      </c>
      <c r="P19" s="38">
        <f ca="1">(COUNTIFS(OFFSET('考勤辅助表-上午'!$B:$B,0,MATCH($A19,'考勤辅助表-上午'!$C$1:$L$1,0)),P$2,'考勤辅助表-上午'!$O:$O,$J19)+COUNTIFS(OFFSET('考勤辅助表-下午'!$B:$B,0,MATCH($A19,'考勤辅助表-下午'!$C$1:$L$1,0)),P$2,'考勤辅助表-下午'!$O:$O,$J19))/2</f>
        <v>0</v>
      </c>
      <c r="Q19" s="38">
        <f ca="1">(COUNTIFS(OFFSET('考勤辅助表-上午'!$B:$B,0,MATCH($A19,'考勤辅助表-上午'!$C$1:$L$1,0)),Q$2,'考勤辅助表-上午'!$O:$O,$J19)+COUNTIFS(OFFSET('考勤辅助表-下午'!$B:$B,0,MATCH($A19,'考勤辅助表-下午'!$C$1:$L$1,0)),Q$2,'考勤辅助表-下午'!$O:$O,$J19))/2</f>
        <v>0</v>
      </c>
      <c r="R19" s="38">
        <f ca="1">(COUNTIFS(OFFSET('考勤辅助表-上午'!$B:$B,0,MATCH($A19,'考勤辅助表-上午'!$C$1:$L$1,0)),R$2,'考勤辅助表-上午'!$O:$O,$J19)+COUNTIFS(OFFSET('考勤辅助表-下午'!$B:$B,0,MATCH($A19,'考勤辅助表-下午'!$C$1:$L$1,0)),R$2,'考勤辅助表-下午'!$O:$O,$J19))/2</f>
        <v>0</v>
      </c>
    </row>
    <row r="20" spans="1:18">
      <c r="A20" s="37" t="str">
        <f ca="1" t="shared" si="7"/>
        <v>刘雨</v>
      </c>
      <c r="B20" s="38">
        <f ca="1">(COUNTIFS(OFFSET('考勤辅助表-上午'!$B:$B,0,MATCH($A20,'考勤辅助表-上午'!$C$1:$L$1,0)),B$2,'考勤辅助表-上午'!$O:$O,$J20)+COUNTIFS(OFFSET('考勤辅助表-下午'!$B:$B,0,MATCH($A20,'考勤辅助表-下午'!$C$1:$L$1,0)),B$2,'考勤辅助表-下午'!$O:$O,$J20))/2</f>
        <v>0</v>
      </c>
      <c r="C20" s="38">
        <f ca="1">(COUNTIFS(OFFSET('考勤辅助表-上午'!$B:$B,0,MATCH($A20,'考勤辅助表-上午'!$C$1:$L$1,0)),C$2,'考勤辅助表-上午'!$O:$O,$J20)+COUNTIFS(OFFSET('考勤辅助表-下午'!$B:$B,0,MATCH($A20,'考勤辅助表-下午'!$C$1:$L$1,0)),C$2,'考勤辅助表-下午'!$O:$O,$J20))/2</f>
        <v>0</v>
      </c>
      <c r="D20" s="39">
        <f ca="1" t="shared" si="1"/>
        <v>0</v>
      </c>
      <c r="E20" s="38">
        <f ca="1">(COUNTIFS(OFFSET('考勤辅助表-上午'!$B:$B,0,MATCH($A20,'考勤辅助表-上午'!$C$1:$L$1,0)),E$2,'考勤辅助表-上午'!$O:$O,$J20)+COUNTIFS(OFFSET('考勤辅助表-下午'!$B:$B,0,MATCH($A20,'考勤辅助表-下午'!$C$1:$L$1,0)),E$2,'考勤辅助表-下午'!$O:$O,$J20))/2</f>
        <v>0</v>
      </c>
      <c r="F20" s="38">
        <f ca="1">(COUNTIFS(OFFSET('考勤辅助表-上午'!$B:$B,0,MATCH($A20,'考勤辅助表-上午'!$C$1:$L$1,0)),F$2,'考勤辅助表-上午'!$O:$O,$J20)+COUNTIFS(OFFSET('考勤辅助表-下午'!$B:$B,0,MATCH($A20,'考勤辅助表-下午'!$C$1:$L$1,0)),F$2,'考勤辅助表-下午'!$O:$O,$J20))/2</f>
        <v>0</v>
      </c>
      <c r="G20" s="39">
        <f ca="1" t="shared" si="2"/>
        <v>0</v>
      </c>
      <c r="H20" s="38">
        <f ca="1">(COUNTIFS(OFFSET('考勤辅助表-上午'!$B:$B,0,MATCH($A20,'考勤辅助表-上午'!$C$1:$L$1,0)),H$2,'考勤辅助表-上午'!$O:$O,$J20)+COUNTIFS(OFFSET('考勤辅助表-下午'!$B:$B,0,MATCH($A20,'考勤辅助表-下午'!$C$1:$L$1,0)),H$2,'考勤辅助表-下午'!$O:$O,$J20))/2</f>
        <v>0</v>
      </c>
      <c r="I20" s="38">
        <f ca="1">(COUNTIFS(OFFSET('考勤辅助表-上午'!$B:$B,0,MATCH($A20,'考勤辅助表-上午'!$C$1:$L$1,0)),I$2,'考勤辅助表-上午'!$O:$O,$J20)+COUNTIFS(OFFSET('考勤辅助表-下午'!$B:$B,0,MATCH($A20,'考勤辅助表-下午'!$C$1:$L$1,0)),I$2,'考勤辅助表-下午'!$O:$O,$J20))/2</f>
        <v>0</v>
      </c>
      <c r="J20" s="37" t="str">
        <f t="shared" si="8"/>
        <v>8.7-8.13</v>
      </c>
      <c r="K20" s="42">
        <f t="shared" si="9"/>
        <v>7</v>
      </c>
      <c r="L20" s="43" t="b">
        <f ca="1" t="shared" si="5"/>
        <v>0</v>
      </c>
      <c r="M20" s="42">
        <f ca="1" t="shared" si="6"/>
        <v>0</v>
      </c>
      <c r="N20" s="38">
        <f ca="1">(COUNTIFS(OFFSET('考勤辅助表-上午'!$B:$B,0,MATCH($A20,'考勤辅助表-上午'!$C$1:$L$1,0)),N$2,'考勤辅助表-上午'!$O:$O,$J20)+COUNTIFS(OFFSET('考勤辅助表-下午'!$B:$B,0,MATCH($A20,'考勤辅助表-下午'!$C$1:$L$1,0)),N$2,'考勤辅助表-下午'!$O:$O,$J20))/2</f>
        <v>0</v>
      </c>
      <c r="O20" s="38">
        <f ca="1">(COUNTIFS(OFFSET('考勤辅助表-上午'!$B:$B,0,MATCH($A20,'考勤辅助表-上午'!$C$1:$L$1,0)),O$2,'考勤辅助表-上午'!$O:$O,$J20)+COUNTIFS(OFFSET('考勤辅助表-下午'!$B:$B,0,MATCH($A20,'考勤辅助表-下午'!$C$1:$L$1,0)),O$2,'考勤辅助表-下午'!$O:$O,$J20))/2</f>
        <v>0</v>
      </c>
      <c r="P20" s="38">
        <f ca="1">(COUNTIFS(OFFSET('考勤辅助表-上午'!$B:$B,0,MATCH($A20,'考勤辅助表-上午'!$C$1:$L$1,0)),P$2,'考勤辅助表-上午'!$O:$O,$J20)+COUNTIFS(OFFSET('考勤辅助表-下午'!$B:$B,0,MATCH($A20,'考勤辅助表-下午'!$C$1:$L$1,0)),P$2,'考勤辅助表-下午'!$O:$O,$J20))/2</f>
        <v>0</v>
      </c>
      <c r="Q20" s="38">
        <f ca="1">(COUNTIFS(OFFSET('考勤辅助表-上午'!$B:$B,0,MATCH($A20,'考勤辅助表-上午'!$C$1:$L$1,0)),Q$2,'考勤辅助表-上午'!$O:$O,$J20)+COUNTIFS(OFFSET('考勤辅助表-下午'!$B:$B,0,MATCH($A20,'考勤辅助表-下午'!$C$1:$L$1,0)),Q$2,'考勤辅助表-下午'!$O:$O,$J20))/2</f>
        <v>0</v>
      </c>
      <c r="R20" s="38">
        <f ca="1">(COUNTIFS(OFFSET('考勤辅助表-上午'!$B:$B,0,MATCH($A20,'考勤辅助表-上午'!$C$1:$L$1,0)),R$2,'考勤辅助表-上午'!$O:$O,$J20)+COUNTIFS(OFFSET('考勤辅助表-下午'!$B:$B,0,MATCH($A20,'考勤辅助表-下午'!$C$1:$L$1,0)),R$2,'考勤辅助表-下午'!$O:$O,$J20))/2</f>
        <v>0</v>
      </c>
    </row>
    <row r="21" spans="1:18">
      <c r="A21" s="37">
        <f ca="1" t="shared" si="7"/>
        <v>0</v>
      </c>
      <c r="B21" s="38">
        <f ca="1">(COUNTIFS(OFFSET('考勤辅助表-上午'!$B:$B,0,MATCH($A21,'考勤辅助表-上午'!$C$1:$L$1,0)),B$2,'考勤辅助表-上午'!$O:$O,$J21)+COUNTIFS(OFFSET('考勤辅助表-下午'!$B:$B,0,MATCH($A21,'考勤辅助表-下午'!$C$1:$L$1,0)),B$2,'考勤辅助表-下午'!$O:$O,$J21))/2</f>
        <v>0</v>
      </c>
      <c r="C21" s="38">
        <f ca="1">(COUNTIFS(OFFSET('考勤辅助表-上午'!$B:$B,0,MATCH($A21,'考勤辅助表-上午'!$C$1:$L$1,0)),C$2,'考勤辅助表-上午'!$O:$O,$J21)+COUNTIFS(OFFSET('考勤辅助表-下午'!$B:$B,0,MATCH($A21,'考勤辅助表-下午'!$C$1:$L$1,0)),C$2,'考勤辅助表-下午'!$O:$O,$J21))/2</f>
        <v>0</v>
      </c>
      <c r="D21" s="39">
        <f ca="1" t="shared" si="1"/>
        <v>0</v>
      </c>
      <c r="E21" s="38">
        <f ca="1">(COUNTIFS(OFFSET('考勤辅助表-上午'!$B:$B,0,MATCH($A21,'考勤辅助表-上午'!$C$1:$L$1,0)),E$2,'考勤辅助表-上午'!$O:$O,$J21)+COUNTIFS(OFFSET('考勤辅助表-下午'!$B:$B,0,MATCH($A21,'考勤辅助表-下午'!$C$1:$L$1,0)),E$2,'考勤辅助表-下午'!$O:$O,$J21))/2</f>
        <v>0</v>
      </c>
      <c r="F21" s="38">
        <f ca="1">(COUNTIFS(OFFSET('考勤辅助表-上午'!$B:$B,0,MATCH($A21,'考勤辅助表-上午'!$C$1:$L$1,0)),F$2,'考勤辅助表-上午'!$O:$O,$J21)+COUNTIFS(OFFSET('考勤辅助表-下午'!$B:$B,0,MATCH($A21,'考勤辅助表-下午'!$C$1:$L$1,0)),F$2,'考勤辅助表-下午'!$O:$O,$J21))/2</f>
        <v>0</v>
      </c>
      <c r="G21" s="39">
        <f ca="1" t="shared" si="2"/>
        <v>0</v>
      </c>
      <c r="H21" s="38">
        <f ca="1">(COUNTIFS(OFFSET('考勤辅助表-上午'!$B:$B,0,MATCH($A21,'考勤辅助表-上午'!$C$1:$L$1,0)),H$2,'考勤辅助表-上午'!$O:$O,$J21)+COUNTIFS(OFFSET('考勤辅助表-下午'!$B:$B,0,MATCH($A21,'考勤辅助表-下午'!$C$1:$L$1,0)),H$2,'考勤辅助表-下午'!$O:$O,$J21))/2</f>
        <v>0</v>
      </c>
      <c r="I21" s="38">
        <f ca="1">(COUNTIFS(OFFSET('考勤辅助表-上午'!$B:$B,0,MATCH($A21,'考勤辅助表-上午'!$C$1:$L$1,0)),I$2,'考勤辅助表-上午'!$O:$O,$J21)+COUNTIFS(OFFSET('考勤辅助表-下午'!$B:$B,0,MATCH($A21,'考勤辅助表-下午'!$C$1:$L$1,0)),I$2,'考勤辅助表-下午'!$O:$O,$J21))/2</f>
        <v>0</v>
      </c>
      <c r="J21" s="37" t="str">
        <f t="shared" si="8"/>
        <v>8.7-8.13</v>
      </c>
      <c r="K21" s="42">
        <f t="shared" si="9"/>
        <v>7</v>
      </c>
      <c r="L21" s="43" t="b">
        <f ca="1" t="shared" si="5"/>
        <v>0</v>
      </c>
      <c r="M21" s="42">
        <f ca="1" t="shared" si="6"/>
        <v>0</v>
      </c>
      <c r="N21" s="38">
        <f ca="1">(COUNTIFS(OFFSET('考勤辅助表-上午'!$B:$B,0,MATCH($A21,'考勤辅助表-上午'!$C$1:$L$1,0)),N$2,'考勤辅助表-上午'!$O:$O,$J21)+COUNTIFS(OFFSET('考勤辅助表-下午'!$B:$B,0,MATCH($A21,'考勤辅助表-下午'!$C$1:$L$1,0)),N$2,'考勤辅助表-下午'!$O:$O,$J21))/2</f>
        <v>0</v>
      </c>
      <c r="O21" s="38">
        <f ca="1">(COUNTIFS(OFFSET('考勤辅助表-上午'!$B:$B,0,MATCH($A21,'考勤辅助表-上午'!$C$1:$L$1,0)),O$2,'考勤辅助表-上午'!$O:$O,$J21)+COUNTIFS(OFFSET('考勤辅助表-下午'!$B:$B,0,MATCH($A21,'考勤辅助表-下午'!$C$1:$L$1,0)),O$2,'考勤辅助表-下午'!$O:$O,$J21))/2</f>
        <v>0</v>
      </c>
      <c r="P21" s="38">
        <f ca="1">(COUNTIFS(OFFSET('考勤辅助表-上午'!$B:$B,0,MATCH($A21,'考勤辅助表-上午'!$C$1:$L$1,0)),P$2,'考勤辅助表-上午'!$O:$O,$J21)+COUNTIFS(OFFSET('考勤辅助表-下午'!$B:$B,0,MATCH($A21,'考勤辅助表-下午'!$C$1:$L$1,0)),P$2,'考勤辅助表-下午'!$O:$O,$J21))/2</f>
        <v>0</v>
      </c>
      <c r="Q21" s="38">
        <f ca="1">(COUNTIFS(OFFSET('考勤辅助表-上午'!$B:$B,0,MATCH($A21,'考勤辅助表-上午'!$C$1:$L$1,0)),Q$2,'考勤辅助表-上午'!$O:$O,$J21)+COUNTIFS(OFFSET('考勤辅助表-下午'!$B:$B,0,MATCH($A21,'考勤辅助表-下午'!$C$1:$L$1,0)),Q$2,'考勤辅助表-下午'!$O:$O,$J21))/2</f>
        <v>0</v>
      </c>
      <c r="R21" s="38">
        <f ca="1">(COUNTIFS(OFFSET('考勤辅助表-上午'!$B:$B,0,MATCH($A21,'考勤辅助表-上午'!$C$1:$L$1,0)),R$2,'考勤辅助表-上午'!$O:$O,$J21)+COUNTIFS(OFFSET('考勤辅助表-下午'!$B:$B,0,MATCH($A21,'考勤辅助表-下午'!$C$1:$L$1,0)),R$2,'考勤辅助表-下午'!$O:$O,$J21))/2</f>
        <v>0</v>
      </c>
    </row>
    <row r="22" spans="1:18">
      <c r="A22" s="37">
        <f ca="1" t="shared" si="7"/>
        <v>0</v>
      </c>
      <c r="B22" s="38">
        <f ca="1">(COUNTIFS(OFFSET('考勤辅助表-上午'!$B:$B,0,MATCH($A22,'考勤辅助表-上午'!$C$1:$L$1,0)),B$2,'考勤辅助表-上午'!$O:$O,$J22)+COUNTIFS(OFFSET('考勤辅助表-下午'!$B:$B,0,MATCH($A22,'考勤辅助表-下午'!$C$1:$L$1,0)),B$2,'考勤辅助表-下午'!$O:$O,$J22))/2</f>
        <v>0</v>
      </c>
      <c r="C22" s="38">
        <f ca="1">(COUNTIFS(OFFSET('考勤辅助表-上午'!$B:$B,0,MATCH($A22,'考勤辅助表-上午'!$C$1:$L$1,0)),C$2,'考勤辅助表-上午'!$O:$O,$J22)+COUNTIFS(OFFSET('考勤辅助表-下午'!$B:$B,0,MATCH($A22,'考勤辅助表-下午'!$C$1:$L$1,0)),C$2,'考勤辅助表-下午'!$O:$O,$J22))/2</f>
        <v>0</v>
      </c>
      <c r="D22" s="39">
        <f ca="1" t="shared" si="1"/>
        <v>0</v>
      </c>
      <c r="E22" s="38">
        <f ca="1">(COUNTIFS(OFFSET('考勤辅助表-上午'!$B:$B,0,MATCH($A22,'考勤辅助表-上午'!$C$1:$L$1,0)),E$2,'考勤辅助表-上午'!$O:$O,$J22)+COUNTIFS(OFFSET('考勤辅助表-下午'!$B:$B,0,MATCH($A22,'考勤辅助表-下午'!$C$1:$L$1,0)),E$2,'考勤辅助表-下午'!$O:$O,$J22))/2</f>
        <v>0</v>
      </c>
      <c r="F22" s="38">
        <f ca="1">(COUNTIFS(OFFSET('考勤辅助表-上午'!$B:$B,0,MATCH($A22,'考勤辅助表-上午'!$C$1:$L$1,0)),F$2,'考勤辅助表-上午'!$O:$O,$J22)+COUNTIFS(OFFSET('考勤辅助表-下午'!$B:$B,0,MATCH($A22,'考勤辅助表-下午'!$C$1:$L$1,0)),F$2,'考勤辅助表-下午'!$O:$O,$J22))/2</f>
        <v>0</v>
      </c>
      <c r="G22" s="39">
        <f ca="1" t="shared" si="2"/>
        <v>0</v>
      </c>
      <c r="H22" s="38">
        <f ca="1">(COUNTIFS(OFFSET('考勤辅助表-上午'!$B:$B,0,MATCH($A22,'考勤辅助表-上午'!$C$1:$L$1,0)),H$2,'考勤辅助表-上午'!$O:$O,$J22)+COUNTIFS(OFFSET('考勤辅助表-下午'!$B:$B,0,MATCH($A22,'考勤辅助表-下午'!$C$1:$L$1,0)),H$2,'考勤辅助表-下午'!$O:$O,$J22))/2</f>
        <v>0</v>
      </c>
      <c r="I22" s="38">
        <f ca="1">(COUNTIFS(OFFSET('考勤辅助表-上午'!$B:$B,0,MATCH($A22,'考勤辅助表-上午'!$C$1:$L$1,0)),I$2,'考勤辅助表-上午'!$O:$O,$J22)+COUNTIFS(OFFSET('考勤辅助表-下午'!$B:$B,0,MATCH($A22,'考勤辅助表-下午'!$C$1:$L$1,0)),I$2,'考勤辅助表-下午'!$O:$O,$J22))/2</f>
        <v>0</v>
      </c>
      <c r="J22" s="37" t="str">
        <f t="shared" si="8"/>
        <v>8.7-8.13</v>
      </c>
      <c r="K22" s="42">
        <f t="shared" si="9"/>
        <v>7</v>
      </c>
      <c r="L22" s="43" t="b">
        <f ca="1" t="shared" si="5"/>
        <v>0</v>
      </c>
      <c r="M22" s="42">
        <f ca="1" t="shared" si="6"/>
        <v>0</v>
      </c>
      <c r="N22" s="38">
        <f ca="1">(COUNTIFS(OFFSET('考勤辅助表-上午'!$B:$B,0,MATCH($A22,'考勤辅助表-上午'!$C$1:$L$1,0)),N$2,'考勤辅助表-上午'!$O:$O,$J22)+COUNTIFS(OFFSET('考勤辅助表-下午'!$B:$B,0,MATCH($A22,'考勤辅助表-下午'!$C$1:$L$1,0)),N$2,'考勤辅助表-下午'!$O:$O,$J22))/2</f>
        <v>0</v>
      </c>
      <c r="O22" s="38">
        <f ca="1">(COUNTIFS(OFFSET('考勤辅助表-上午'!$B:$B,0,MATCH($A22,'考勤辅助表-上午'!$C$1:$L$1,0)),O$2,'考勤辅助表-上午'!$O:$O,$J22)+COUNTIFS(OFFSET('考勤辅助表-下午'!$B:$B,0,MATCH($A22,'考勤辅助表-下午'!$C$1:$L$1,0)),O$2,'考勤辅助表-下午'!$O:$O,$J22))/2</f>
        <v>0</v>
      </c>
      <c r="P22" s="38">
        <f ca="1">(COUNTIFS(OFFSET('考勤辅助表-上午'!$B:$B,0,MATCH($A22,'考勤辅助表-上午'!$C$1:$L$1,0)),P$2,'考勤辅助表-上午'!$O:$O,$J22)+COUNTIFS(OFFSET('考勤辅助表-下午'!$B:$B,0,MATCH($A22,'考勤辅助表-下午'!$C$1:$L$1,0)),P$2,'考勤辅助表-下午'!$O:$O,$J22))/2</f>
        <v>0</v>
      </c>
      <c r="Q22" s="38">
        <f ca="1">(COUNTIFS(OFFSET('考勤辅助表-上午'!$B:$B,0,MATCH($A22,'考勤辅助表-上午'!$C$1:$L$1,0)),Q$2,'考勤辅助表-上午'!$O:$O,$J22)+COUNTIFS(OFFSET('考勤辅助表-下午'!$B:$B,0,MATCH($A22,'考勤辅助表-下午'!$C$1:$L$1,0)),Q$2,'考勤辅助表-下午'!$O:$O,$J22))/2</f>
        <v>0</v>
      </c>
      <c r="R22" s="38">
        <f ca="1">(COUNTIFS(OFFSET('考勤辅助表-上午'!$B:$B,0,MATCH($A22,'考勤辅助表-上午'!$C$1:$L$1,0)),R$2,'考勤辅助表-上午'!$O:$O,$J22)+COUNTIFS(OFFSET('考勤辅助表-下午'!$B:$B,0,MATCH($A22,'考勤辅助表-下午'!$C$1:$L$1,0)),R$2,'考勤辅助表-下午'!$O:$O,$J22))/2</f>
        <v>0</v>
      </c>
    </row>
    <row r="23" spans="1:18">
      <c r="A23" s="37" t="str">
        <f ca="1" t="shared" ref="A23:A32" si="10">A13</f>
        <v>张强军</v>
      </c>
      <c r="B23" s="38">
        <f ca="1">(COUNTIFS(OFFSET('考勤辅助表-上午'!$B:$B,0,MATCH($A23,'考勤辅助表-上午'!$C$1:$L$1,0)),B$2,'考勤辅助表-上午'!$O:$O,$J23)+COUNTIFS(OFFSET('考勤辅助表-下午'!$B:$B,0,MATCH($A23,'考勤辅助表-下午'!$C$1:$L$1,0)),B$2,'考勤辅助表-下午'!$O:$O,$J23))/2</f>
        <v>0</v>
      </c>
      <c r="C23" s="38">
        <f ca="1">(COUNTIFS(OFFSET('考勤辅助表-上午'!$B:$B,0,MATCH($A23,'考勤辅助表-上午'!$C$1:$L$1,0)),C$2,'考勤辅助表-上午'!$O:$O,$J23)+COUNTIFS(OFFSET('考勤辅助表-下午'!$B:$B,0,MATCH($A23,'考勤辅助表-下午'!$C$1:$L$1,0)),C$2,'考勤辅助表-下午'!$O:$O,$J23))/2</f>
        <v>0</v>
      </c>
      <c r="D23" s="39">
        <f ca="1" t="shared" si="1"/>
        <v>0</v>
      </c>
      <c r="E23" s="38">
        <f ca="1">(COUNTIFS(OFFSET('考勤辅助表-上午'!$B:$B,0,MATCH($A23,'考勤辅助表-上午'!$C$1:$L$1,0)),E$2,'考勤辅助表-上午'!$O:$O,$J23)+COUNTIFS(OFFSET('考勤辅助表-下午'!$B:$B,0,MATCH($A23,'考勤辅助表-下午'!$C$1:$L$1,0)),E$2,'考勤辅助表-下午'!$O:$O,$J23))/2</f>
        <v>0</v>
      </c>
      <c r="F23" s="38">
        <f ca="1">(COUNTIFS(OFFSET('考勤辅助表-上午'!$B:$B,0,MATCH($A23,'考勤辅助表-上午'!$C$1:$L$1,0)),F$2,'考勤辅助表-上午'!$O:$O,$J23)+COUNTIFS(OFFSET('考勤辅助表-下午'!$B:$B,0,MATCH($A23,'考勤辅助表-下午'!$C$1:$L$1,0)),F$2,'考勤辅助表-下午'!$O:$O,$J23))/2</f>
        <v>0</v>
      </c>
      <c r="G23" s="39">
        <f ca="1" t="shared" si="2"/>
        <v>0</v>
      </c>
      <c r="H23" s="38">
        <f ca="1">(COUNTIFS(OFFSET('考勤辅助表-上午'!$B:$B,0,MATCH($A23,'考勤辅助表-上午'!$C$1:$L$1,0)),H$2,'考勤辅助表-上午'!$O:$O,$J23)+COUNTIFS(OFFSET('考勤辅助表-下午'!$B:$B,0,MATCH($A23,'考勤辅助表-下午'!$C$1:$L$1,0)),H$2,'考勤辅助表-下午'!$O:$O,$J23))/2</f>
        <v>0</v>
      </c>
      <c r="I23" s="38">
        <f ca="1">(COUNTIFS(OFFSET('考勤辅助表-上午'!$B:$B,0,MATCH($A23,'考勤辅助表-上午'!$C$1:$L$1,0)),I$2,'考勤辅助表-上午'!$O:$O,$J23)+COUNTIFS(OFFSET('考勤辅助表-下午'!$B:$B,0,MATCH($A23,'考勤辅助表-下午'!$C$1:$L$1,0)),I$2,'考勤辅助表-下午'!$O:$O,$J23))/2</f>
        <v>0</v>
      </c>
      <c r="J23" s="37" t="str">
        <f>程序表!G4</f>
        <v>8.14-8.20</v>
      </c>
      <c r="K23" s="42">
        <f>程序表!H4</f>
        <v>7</v>
      </c>
      <c r="L23" s="43" t="b">
        <f ca="1" t="shared" si="5"/>
        <v>0</v>
      </c>
      <c r="M23" s="42">
        <f ca="1" t="shared" si="6"/>
        <v>0</v>
      </c>
      <c r="N23" s="38">
        <f ca="1">(COUNTIFS(OFFSET('考勤辅助表-上午'!$B:$B,0,MATCH($A23,'考勤辅助表-上午'!$C$1:$L$1,0)),N$2,'考勤辅助表-上午'!$O:$O,$J23)+COUNTIFS(OFFSET('考勤辅助表-下午'!$B:$B,0,MATCH($A23,'考勤辅助表-下午'!$C$1:$L$1,0)),N$2,'考勤辅助表-下午'!$O:$O,$J23))/2</f>
        <v>0</v>
      </c>
      <c r="O23" s="38">
        <f ca="1">(COUNTIFS(OFFSET('考勤辅助表-上午'!$B:$B,0,MATCH($A23,'考勤辅助表-上午'!$C$1:$L$1,0)),O$2,'考勤辅助表-上午'!$O:$O,$J23)+COUNTIFS(OFFSET('考勤辅助表-下午'!$B:$B,0,MATCH($A23,'考勤辅助表-下午'!$C$1:$L$1,0)),O$2,'考勤辅助表-下午'!$O:$O,$J23))/2</f>
        <v>0</v>
      </c>
      <c r="P23" s="38">
        <f ca="1">(COUNTIFS(OFFSET('考勤辅助表-上午'!$B:$B,0,MATCH($A23,'考勤辅助表-上午'!$C$1:$L$1,0)),P$2,'考勤辅助表-上午'!$O:$O,$J23)+COUNTIFS(OFFSET('考勤辅助表-下午'!$B:$B,0,MATCH($A23,'考勤辅助表-下午'!$C$1:$L$1,0)),P$2,'考勤辅助表-下午'!$O:$O,$J23))/2</f>
        <v>0</v>
      </c>
      <c r="Q23" s="38">
        <f ca="1">(COUNTIFS(OFFSET('考勤辅助表-上午'!$B:$B,0,MATCH($A23,'考勤辅助表-上午'!$C$1:$L$1,0)),Q$2,'考勤辅助表-上午'!$O:$O,$J23)+COUNTIFS(OFFSET('考勤辅助表-下午'!$B:$B,0,MATCH($A23,'考勤辅助表-下午'!$C$1:$L$1,0)),Q$2,'考勤辅助表-下午'!$O:$O,$J23))/2</f>
        <v>0</v>
      </c>
      <c r="R23" s="38">
        <f ca="1">(COUNTIFS(OFFSET('考勤辅助表-上午'!$B:$B,0,MATCH($A23,'考勤辅助表-上午'!$C$1:$L$1,0)),R$2,'考勤辅助表-上午'!$O:$O,$J23)+COUNTIFS(OFFSET('考勤辅助表-下午'!$B:$B,0,MATCH($A23,'考勤辅助表-下午'!$C$1:$L$1,0)),R$2,'考勤辅助表-下午'!$O:$O,$J23))/2</f>
        <v>0</v>
      </c>
    </row>
    <row r="24" spans="1:18">
      <c r="A24" s="37" t="str">
        <f ca="1" t="shared" si="10"/>
        <v>陈剑武</v>
      </c>
      <c r="B24" s="38">
        <f ca="1">(COUNTIFS(OFFSET('考勤辅助表-上午'!$B:$B,0,MATCH($A24,'考勤辅助表-上午'!$C$1:$L$1,0)),B$2,'考勤辅助表-上午'!$O:$O,$J24)+COUNTIFS(OFFSET('考勤辅助表-下午'!$B:$B,0,MATCH($A24,'考勤辅助表-下午'!$C$1:$L$1,0)),B$2,'考勤辅助表-下午'!$O:$O,$J24))/2</f>
        <v>0</v>
      </c>
      <c r="C24" s="38">
        <f ca="1">(COUNTIFS(OFFSET('考勤辅助表-上午'!$B:$B,0,MATCH($A24,'考勤辅助表-上午'!$C$1:$L$1,0)),C$2,'考勤辅助表-上午'!$O:$O,$J24)+COUNTIFS(OFFSET('考勤辅助表-下午'!$B:$B,0,MATCH($A24,'考勤辅助表-下午'!$C$1:$L$1,0)),C$2,'考勤辅助表-下午'!$O:$O,$J24))/2</f>
        <v>0</v>
      </c>
      <c r="D24" s="39">
        <f ca="1" t="shared" si="1"/>
        <v>0</v>
      </c>
      <c r="E24" s="38">
        <f ca="1">(COUNTIFS(OFFSET('考勤辅助表-上午'!$B:$B,0,MATCH($A24,'考勤辅助表-上午'!$C$1:$L$1,0)),E$2,'考勤辅助表-上午'!$O:$O,$J24)+COUNTIFS(OFFSET('考勤辅助表-下午'!$B:$B,0,MATCH($A24,'考勤辅助表-下午'!$C$1:$L$1,0)),E$2,'考勤辅助表-下午'!$O:$O,$J24))/2</f>
        <v>0</v>
      </c>
      <c r="F24" s="38">
        <f ca="1">(COUNTIFS(OFFSET('考勤辅助表-上午'!$B:$B,0,MATCH($A24,'考勤辅助表-上午'!$C$1:$L$1,0)),F$2,'考勤辅助表-上午'!$O:$O,$J24)+COUNTIFS(OFFSET('考勤辅助表-下午'!$B:$B,0,MATCH($A24,'考勤辅助表-下午'!$C$1:$L$1,0)),F$2,'考勤辅助表-下午'!$O:$O,$J24))/2</f>
        <v>0</v>
      </c>
      <c r="G24" s="39">
        <f ca="1" t="shared" si="2"/>
        <v>0</v>
      </c>
      <c r="H24" s="38">
        <f ca="1">(COUNTIFS(OFFSET('考勤辅助表-上午'!$B:$B,0,MATCH($A24,'考勤辅助表-上午'!$C$1:$L$1,0)),H$2,'考勤辅助表-上午'!$O:$O,$J24)+COUNTIFS(OFFSET('考勤辅助表-下午'!$B:$B,0,MATCH($A24,'考勤辅助表-下午'!$C$1:$L$1,0)),H$2,'考勤辅助表-下午'!$O:$O,$J24))/2</f>
        <v>0</v>
      </c>
      <c r="I24" s="38">
        <f ca="1">(COUNTIFS(OFFSET('考勤辅助表-上午'!$B:$B,0,MATCH($A24,'考勤辅助表-上午'!$C$1:$L$1,0)),I$2,'考勤辅助表-上午'!$O:$O,$J24)+COUNTIFS(OFFSET('考勤辅助表-下午'!$B:$B,0,MATCH($A24,'考勤辅助表-下午'!$C$1:$L$1,0)),I$2,'考勤辅助表-下午'!$O:$O,$J24))/2</f>
        <v>0</v>
      </c>
      <c r="J24" s="37" t="str">
        <f t="shared" ref="J23:J34" si="11">J23</f>
        <v>8.14-8.20</v>
      </c>
      <c r="K24" s="42">
        <f t="shared" ref="K24:K32" si="12">K23</f>
        <v>7</v>
      </c>
      <c r="L24" s="43" t="b">
        <f ca="1" t="shared" si="5"/>
        <v>0</v>
      </c>
      <c r="M24" s="42">
        <f ca="1" t="shared" si="6"/>
        <v>0</v>
      </c>
      <c r="N24" s="38">
        <f ca="1">(COUNTIFS(OFFSET('考勤辅助表-上午'!$B:$B,0,MATCH($A24,'考勤辅助表-上午'!$C$1:$L$1,0)),N$2,'考勤辅助表-上午'!$O:$O,$J24)+COUNTIFS(OFFSET('考勤辅助表-下午'!$B:$B,0,MATCH($A24,'考勤辅助表-下午'!$C$1:$L$1,0)),N$2,'考勤辅助表-下午'!$O:$O,$J24))/2</f>
        <v>0</v>
      </c>
      <c r="O24" s="38">
        <f ca="1">(COUNTIFS(OFFSET('考勤辅助表-上午'!$B:$B,0,MATCH($A24,'考勤辅助表-上午'!$C$1:$L$1,0)),O$2,'考勤辅助表-上午'!$O:$O,$J24)+COUNTIFS(OFFSET('考勤辅助表-下午'!$B:$B,0,MATCH($A24,'考勤辅助表-下午'!$C$1:$L$1,0)),O$2,'考勤辅助表-下午'!$O:$O,$J24))/2</f>
        <v>0</v>
      </c>
      <c r="P24" s="38">
        <f ca="1">(COUNTIFS(OFFSET('考勤辅助表-上午'!$B:$B,0,MATCH($A24,'考勤辅助表-上午'!$C$1:$L$1,0)),P$2,'考勤辅助表-上午'!$O:$O,$J24)+COUNTIFS(OFFSET('考勤辅助表-下午'!$B:$B,0,MATCH($A24,'考勤辅助表-下午'!$C$1:$L$1,0)),P$2,'考勤辅助表-下午'!$O:$O,$J24))/2</f>
        <v>0</v>
      </c>
      <c r="Q24" s="38">
        <f ca="1">(COUNTIFS(OFFSET('考勤辅助表-上午'!$B:$B,0,MATCH($A24,'考勤辅助表-上午'!$C$1:$L$1,0)),Q$2,'考勤辅助表-上午'!$O:$O,$J24)+COUNTIFS(OFFSET('考勤辅助表-下午'!$B:$B,0,MATCH($A24,'考勤辅助表-下午'!$C$1:$L$1,0)),Q$2,'考勤辅助表-下午'!$O:$O,$J24))/2</f>
        <v>0</v>
      </c>
      <c r="R24" s="38">
        <f ca="1">(COUNTIFS(OFFSET('考勤辅助表-上午'!$B:$B,0,MATCH($A24,'考勤辅助表-上午'!$C$1:$L$1,0)),R$2,'考勤辅助表-上午'!$O:$O,$J24)+COUNTIFS(OFFSET('考勤辅助表-下午'!$B:$B,0,MATCH($A24,'考勤辅助表-下午'!$C$1:$L$1,0)),R$2,'考勤辅助表-下午'!$O:$O,$J24))/2</f>
        <v>0</v>
      </c>
    </row>
    <row r="25" spans="1:18">
      <c r="A25" s="37" t="str">
        <f ca="1" t="shared" si="10"/>
        <v>李小燕</v>
      </c>
      <c r="B25" s="38">
        <f ca="1">(COUNTIFS(OFFSET('考勤辅助表-上午'!$B:$B,0,MATCH($A25,'考勤辅助表-上午'!$C$1:$L$1,0)),B$2,'考勤辅助表-上午'!$O:$O,$J25)+COUNTIFS(OFFSET('考勤辅助表-下午'!$B:$B,0,MATCH($A25,'考勤辅助表-下午'!$C$1:$L$1,0)),B$2,'考勤辅助表-下午'!$O:$O,$J25))/2</f>
        <v>0</v>
      </c>
      <c r="C25" s="38">
        <f ca="1">(COUNTIFS(OFFSET('考勤辅助表-上午'!$B:$B,0,MATCH($A25,'考勤辅助表-上午'!$C$1:$L$1,0)),C$2,'考勤辅助表-上午'!$O:$O,$J25)+COUNTIFS(OFFSET('考勤辅助表-下午'!$B:$B,0,MATCH($A25,'考勤辅助表-下午'!$C$1:$L$1,0)),C$2,'考勤辅助表-下午'!$O:$O,$J25))/2</f>
        <v>0</v>
      </c>
      <c r="D25" s="39">
        <f ca="1" t="shared" si="1"/>
        <v>0</v>
      </c>
      <c r="E25" s="38">
        <f ca="1">(COUNTIFS(OFFSET('考勤辅助表-上午'!$B:$B,0,MATCH($A25,'考勤辅助表-上午'!$C$1:$L$1,0)),E$2,'考勤辅助表-上午'!$O:$O,$J25)+COUNTIFS(OFFSET('考勤辅助表-下午'!$B:$B,0,MATCH($A25,'考勤辅助表-下午'!$C$1:$L$1,0)),E$2,'考勤辅助表-下午'!$O:$O,$J25))/2</f>
        <v>0</v>
      </c>
      <c r="F25" s="38">
        <f ca="1">(COUNTIFS(OFFSET('考勤辅助表-上午'!$B:$B,0,MATCH($A25,'考勤辅助表-上午'!$C$1:$L$1,0)),F$2,'考勤辅助表-上午'!$O:$O,$J25)+COUNTIFS(OFFSET('考勤辅助表-下午'!$B:$B,0,MATCH($A25,'考勤辅助表-下午'!$C$1:$L$1,0)),F$2,'考勤辅助表-下午'!$O:$O,$J25))/2</f>
        <v>0</v>
      </c>
      <c r="G25" s="39">
        <f ca="1" t="shared" si="2"/>
        <v>0</v>
      </c>
      <c r="H25" s="38">
        <f ca="1">(COUNTIFS(OFFSET('考勤辅助表-上午'!$B:$B,0,MATCH($A25,'考勤辅助表-上午'!$C$1:$L$1,0)),H$2,'考勤辅助表-上午'!$O:$O,$J25)+COUNTIFS(OFFSET('考勤辅助表-下午'!$B:$B,0,MATCH($A25,'考勤辅助表-下午'!$C$1:$L$1,0)),H$2,'考勤辅助表-下午'!$O:$O,$J25))/2</f>
        <v>0</v>
      </c>
      <c r="I25" s="38">
        <f ca="1">(COUNTIFS(OFFSET('考勤辅助表-上午'!$B:$B,0,MATCH($A25,'考勤辅助表-上午'!$C$1:$L$1,0)),I$2,'考勤辅助表-上午'!$O:$O,$J25)+COUNTIFS(OFFSET('考勤辅助表-下午'!$B:$B,0,MATCH($A25,'考勤辅助表-下午'!$C$1:$L$1,0)),I$2,'考勤辅助表-下午'!$O:$O,$J25))/2</f>
        <v>0</v>
      </c>
      <c r="J25" s="37" t="str">
        <f t="shared" si="11"/>
        <v>8.14-8.20</v>
      </c>
      <c r="K25" s="42">
        <f t="shared" si="12"/>
        <v>7</v>
      </c>
      <c r="L25" s="43" t="b">
        <f ca="1" t="shared" si="5"/>
        <v>0</v>
      </c>
      <c r="M25" s="42">
        <f ca="1" t="shared" si="6"/>
        <v>0</v>
      </c>
      <c r="N25" s="38">
        <f ca="1">(COUNTIFS(OFFSET('考勤辅助表-上午'!$B:$B,0,MATCH($A25,'考勤辅助表-上午'!$C$1:$L$1,0)),N$2,'考勤辅助表-上午'!$O:$O,$J25)+COUNTIFS(OFFSET('考勤辅助表-下午'!$B:$B,0,MATCH($A25,'考勤辅助表-下午'!$C$1:$L$1,0)),N$2,'考勤辅助表-下午'!$O:$O,$J25))/2</f>
        <v>0</v>
      </c>
      <c r="O25" s="38">
        <f ca="1">(COUNTIFS(OFFSET('考勤辅助表-上午'!$B:$B,0,MATCH($A25,'考勤辅助表-上午'!$C$1:$L$1,0)),O$2,'考勤辅助表-上午'!$O:$O,$J25)+COUNTIFS(OFFSET('考勤辅助表-下午'!$B:$B,0,MATCH($A25,'考勤辅助表-下午'!$C$1:$L$1,0)),O$2,'考勤辅助表-下午'!$O:$O,$J25))/2</f>
        <v>0</v>
      </c>
      <c r="P25" s="38">
        <f ca="1">(COUNTIFS(OFFSET('考勤辅助表-上午'!$B:$B,0,MATCH($A25,'考勤辅助表-上午'!$C$1:$L$1,0)),P$2,'考勤辅助表-上午'!$O:$O,$J25)+COUNTIFS(OFFSET('考勤辅助表-下午'!$B:$B,0,MATCH($A25,'考勤辅助表-下午'!$C$1:$L$1,0)),P$2,'考勤辅助表-下午'!$O:$O,$J25))/2</f>
        <v>0</v>
      </c>
      <c r="Q25" s="38">
        <f ca="1">(COUNTIFS(OFFSET('考勤辅助表-上午'!$B:$B,0,MATCH($A25,'考勤辅助表-上午'!$C$1:$L$1,0)),Q$2,'考勤辅助表-上午'!$O:$O,$J25)+COUNTIFS(OFFSET('考勤辅助表-下午'!$B:$B,0,MATCH($A25,'考勤辅助表-下午'!$C$1:$L$1,0)),Q$2,'考勤辅助表-下午'!$O:$O,$J25))/2</f>
        <v>0</v>
      </c>
      <c r="R25" s="38">
        <f ca="1">(COUNTIFS(OFFSET('考勤辅助表-上午'!$B:$B,0,MATCH($A25,'考勤辅助表-上午'!$C$1:$L$1,0)),R$2,'考勤辅助表-上午'!$O:$O,$J25)+COUNTIFS(OFFSET('考勤辅助表-下午'!$B:$B,0,MATCH($A25,'考勤辅助表-下午'!$C$1:$L$1,0)),R$2,'考勤辅助表-下午'!$O:$O,$J25))/2</f>
        <v>0</v>
      </c>
    </row>
    <row r="26" spans="1:18">
      <c r="A26" s="37" t="str">
        <f ca="1" t="shared" si="10"/>
        <v>张晓豆</v>
      </c>
      <c r="B26" s="38">
        <f ca="1">(COUNTIFS(OFFSET('考勤辅助表-上午'!$B:$B,0,MATCH($A26,'考勤辅助表-上午'!$C$1:$L$1,0)),B$2,'考勤辅助表-上午'!$O:$O,$J26)+COUNTIFS(OFFSET('考勤辅助表-下午'!$B:$B,0,MATCH($A26,'考勤辅助表-下午'!$C$1:$L$1,0)),B$2,'考勤辅助表-下午'!$O:$O,$J26))/2</f>
        <v>0</v>
      </c>
      <c r="C26" s="38">
        <f ca="1">(COUNTIFS(OFFSET('考勤辅助表-上午'!$B:$B,0,MATCH($A26,'考勤辅助表-上午'!$C$1:$L$1,0)),C$2,'考勤辅助表-上午'!$O:$O,$J26)+COUNTIFS(OFFSET('考勤辅助表-下午'!$B:$B,0,MATCH($A26,'考勤辅助表-下午'!$C$1:$L$1,0)),C$2,'考勤辅助表-下午'!$O:$O,$J26))/2</f>
        <v>0</v>
      </c>
      <c r="D26" s="39">
        <f ca="1" t="shared" si="1"/>
        <v>0</v>
      </c>
      <c r="E26" s="38">
        <f ca="1">(COUNTIFS(OFFSET('考勤辅助表-上午'!$B:$B,0,MATCH($A26,'考勤辅助表-上午'!$C$1:$L$1,0)),E$2,'考勤辅助表-上午'!$O:$O,$J26)+COUNTIFS(OFFSET('考勤辅助表-下午'!$B:$B,0,MATCH($A26,'考勤辅助表-下午'!$C$1:$L$1,0)),E$2,'考勤辅助表-下午'!$O:$O,$J26))/2</f>
        <v>0</v>
      </c>
      <c r="F26" s="38">
        <f ca="1">(COUNTIFS(OFFSET('考勤辅助表-上午'!$B:$B,0,MATCH($A26,'考勤辅助表-上午'!$C$1:$L$1,0)),F$2,'考勤辅助表-上午'!$O:$O,$J26)+COUNTIFS(OFFSET('考勤辅助表-下午'!$B:$B,0,MATCH($A26,'考勤辅助表-下午'!$C$1:$L$1,0)),F$2,'考勤辅助表-下午'!$O:$O,$J26))/2</f>
        <v>0</v>
      </c>
      <c r="G26" s="39">
        <f ca="1" t="shared" si="2"/>
        <v>0</v>
      </c>
      <c r="H26" s="38">
        <f ca="1">(COUNTIFS(OFFSET('考勤辅助表-上午'!$B:$B,0,MATCH($A26,'考勤辅助表-上午'!$C$1:$L$1,0)),H$2,'考勤辅助表-上午'!$O:$O,$J26)+COUNTIFS(OFFSET('考勤辅助表-下午'!$B:$B,0,MATCH($A26,'考勤辅助表-下午'!$C$1:$L$1,0)),H$2,'考勤辅助表-下午'!$O:$O,$J26))/2</f>
        <v>0</v>
      </c>
      <c r="I26" s="38">
        <f ca="1">(COUNTIFS(OFFSET('考勤辅助表-上午'!$B:$B,0,MATCH($A26,'考勤辅助表-上午'!$C$1:$L$1,0)),I$2,'考勤辅助表-上午'!$O:$O,$J26)+COUNTIFS(OFFSET('考勤辅助表-下午'!$B:$B,0,MATCH($A26,'考勤辅助表-下午'!$C$1:$L$1,0)),I$2,'考勤辅助表-下午'!$O:$O,$J26))/2</f>
        <v>0</v>
      </c>
      <c r="J26" s="37" t="str">
        <f t="shared" si="11"/>
        <v>8.14-8.20</v>
      </c>
      <c r="K26" s="42">
        <f t="shared" si="12"/>
        <v>7</v>
      </c>
      <c r="L26" s="43" t="b">
        <f ca="1" t="shared" si="5"/>
        <v>0</v>
      </c>
      <c r="M26" s="42">
        <f ca="1" t="shared" si="6"/>
        <v>0</v>
      </c>
      <c r="N26" s="38">
        <f ca="1">(COUNTIFS(OFFSET('考勤辅助表-上午'!$B:$B,0,MATCH($A26,'考勤辅助表-上午'!$C$1:$L$1,0)),N$2,'考勤辅助表-上午'!$O:$O,$J26)+COUNTIFS(OFFSET('考勤辅助表-下午'!$B:$B,0,MATCH($A26,'考勤辅助表-下午'!$C$1:$L$1,0)),N$2,'考勤辅助表-下午'!$O:$O,$J26))/2</f>
        <v>0</v>
      </c>
      <c r="O26" s="38">
        <f ca="1">(COUNTIFS(OFFSET('考勤辅助表-上午'!$B:$B,0,MATCH($A26,'考勤辅助表-上午'!$C$1:$L$1,0)),O$2,'考勤辅助表-上午'!$O:$O,$J26)+COUNTIFS(OFFSET('考勤辅助表-下午'!$B:$B,0,MATCH($A26,'考勤辅助表-下午'!$C$1:$L$1,0)),O$2,'考勤辅助表-下午'!$O:$O,$J26))/2</f>
        <v>0</v>
      </c>
      <c r="P26" s="38">
        <f ca="1">(COUNTIFS(OFFSET('考勤辅助表-上午'!$B:$B,0,MATCH($A26,'考勤辅助表-上午'!$C$1:$L$1,0)),P$2,'考勤辅助表-上午'!$O:$O,$J26)+COUNTIFS(OFFSET('考勤辅助表-下午'!$B:$B,0,MATCH($A26,'考勤辅助表-下午'!$C$1:$L$1,0)),P$2,'考勤辅助表-下午'!$O:$O,$J26))/2</f>
        <v>0</v>
      </c>
      <c r="Q26" s="38">
        <f ca="1">(COUNTIFS(OFFSET('考勤辅助表-上午'!$B:$B,0,MATCH($A26,'考勤辅助表-上午'!$C$1:$L$1,0)),Q$2,'考勤辅助表-上午'!$O:$O,$J26)+COUNTIFS(OFFSET('考勤辅助表-下午'!$B:$B,0,MATCH($A26,'考勤辅助表-下午'!$C$1:$L$1,0)),Q$2,'考勤辅助表-下午'!$O:$O,$J26))/2</f>
        <v>0</v>
      </c>
      <c r="R26" s="38">
        <f ca="1">(COUNTIFS(OFFSET('考勤辅助表-上午'!$B:$B,0,MATCH($A26,'考勤辅助表-上午'!$C$1:$L$1,0)),R$2,'考勤辅助表-上午'!$O:$O,$J26)+COUNTIFS(OFFSET('考勤辅助表-下午'!$B:$B,0,MATCH($A26,'考勤辅助表-下午'!$C$1:$L$1,0)),R$2,'考勤辅助表-下午'!$O:$O,$J26))/2</f>
        <v>0</v>
      </c>
    </row>
    <row r="27" spans="1:18">
      <c r="A27" s="37" t="str">
        <f ca="1" t="shared" si="10"/>
        <v>尚之腾</v>
      </c>
      <c r="B27" s="38">
        <f ca="1">(COUNTIFS(OFFSET('考勤辅助表-上午'!$B:$B,0,MATCH($A27,'考勤辅助表-上午'!$C$1:$L$1,0)),B$2,'考勤辅助表-上午'!$O:$O,$J27)+COUNTIFS(OFFSET('考勤辅助表-下午'!$B:$B,0,MATCH($A27,'考勤辅助表-下午'!$C$1:$L$1,0)),B$2,'考勤辅助表-下午'!$O:$O,$J27))/2</f>
        <v>0</v>
      </c>
      <c r="C27" s="38">
        <f ca="1">(COUNTIFS(OFFSET('考勤辅助表-上午'!$B:$B,0,MATCH($A27,'考勤辅助表-上午'!$C$1:$L$1,0)),C$2,'考勤辅助表-上午'!$O:$O,$J27)+COUNTIFS(OFFSET('考勤辅助表-下午'!$B:$B,0,MATCH($A27,'考勤辅助表-下午'!$C$1:$L$1,0)),C$2,'考勤辅助表-下午'!$O:$O,$J27))/2</f>
        <v>0</v>
      </c>
      <c r="D27" s="39">
        <f ca="1" t="shared" si="1"/>
        <v>0</v>
      </c>
      <c r="E27" s="38">
        <f ca="1">(COUNTIFS(OFFSET('考勤辅助表-上午'!$B:$B,0,MATCH($A27,'考勤辅助表-上午'!$C$1:$L$1,0)),E$2,'考勤辅助表-上午'!$O:$O,$J27)+COUNTIFS(OFFSET('考勤辅助表-下午'!$B:$B,0,MATCH($A27,'考勤辅助表-下午'!$C$1:$L$1,0)),E$2,'考勤辅助表-下午'!$O:$O,$J27))/2</f>
        <v>0</v>
      </c>
      <c r="F27" s="38">
        <f ca="1">(COUNTIFS(OFFSET('考勤辅助表-上午'!$B:$B,0,MATCH($A27,'考勤辅助表-上午'!$C$1:$L$1,0)),F$2,'考勤辅助表-上午'!$O:$O,$J27)+COUNTIFS(OFFSET('考勤辅助表-下午'!$B:$B,0,MATCH($A27,'考勤辅助表-下午'!$C$1:$L$1,0)),F$2,'考勤辅助表-下午'!$O:$O,$J27))/2</f>
        <v>0</v>
      </c>
      <c r="G27" s="39">
        <f ca="1" t="shared" si="2"/>
        <v>0</v>
      </c>
      <c r="H27" s="38">
        <f ca="1">(COUNTIFS(OFFSET('考勤辅助表-上午'!$B:$B,0,MATCH($A27,'考勤辅助表-上午'!$C$1:$L$1,0)),H$2,'考勤辅助表-上午'!$O:$O,$J27)+COUNTIFS(OFFSET('考勤辅助表-下午'!$B:$B,0,MATCH($A27,'考勤辅助表-下午'!$C$1:$L$1,0)),H$2,'考勤辅助表-下午'!$O:$O,$J27))/2</f>
        <v>0</v>
      </c>
      <c r="I27" s="38">
        <f ca="1">(COUNTIFS(OFFSET('考勤辅助表-上午'!$B:$B,0,MATCH($A27,'考勤辅助表-上午'!$C$1:$L$1,0)),I$2,'考勤辅助表-上午'!$O:$O,$J27)+COUNTIFS(OFFSET('考勤辅助表-下午'!$B:$B,0,MATCH($A27,'考勤辅助表-下午'!$C$1:$L$1,0)),I$2,'考勤辅助表-下午'!$O:$O,$J27))/2</f>
        <v>0</v>
      </c>
      <c r="J27" s="37" t="str">
        <f t="shared" si="11"/>
        <v>8.14-8.20</v>
      </c>
      <c r="K27" s="42">
        <f t="shared" si="12"/>
        <v>7</v>
      </c>
      <c r="L27" s="43" t="b">
        <f ca="1" t="shared" si="5"/>
        <v>0</v>
      </c>
      <c r="M27" s="42">
        <f ca="1" t="shared" si="6"/>
        <v>0</v>
      </c>
      <c r="N27" s="38">
        <f ca="1">(COUNTIFS(OFFSET('考勤辅助表-上午'!$B:$B,0,MATCH($A27,'考勤辅助表-上午'!$C$1:$L$1,0)),N$2,'考勤辅助表-上午'!$O:$O,$J27)+COUNTIFS(OFFSET('考勤辅助表-下午'!$B:$B,0,MATCH($A27,'考勤辅助表-下午'!$C$1:$L$1,0)),N$2,'考勤辅助表-下午'!$O:$O,$J27))/2</f>
        <v>0</v>
      </c>
      <c r="O27" s="38">
        <f ca="1">(COUNTIFS(OFFSET('考勤辅助表-上午'!$B:$B,0,MATCH($A27,'考勤辅助表-上午'!$C$1:$L$1,0)),O$2,'考勤辅助表-上午'!$O:$O,$J27)+COUNTIFS(OFFSET('考勤辅助表-下午'!$B:$B,0,MATCH($A27,'考勤辅助表-下午'!$C$1:$L$1,0)),O$2,'考勤辅助表-下午'!$O:$O,$J27))/2</f>
        <v>0</v>
      </c>
      <c r="P27" s="38">
        <f ca="1">(COUNTIFS(OFFSET('考勤辅助表-上午'!$B:$B,0,MATCH($A27,'考勤辅助表-上午'!$C$1:$L$1,0)),P$2,'考勤辅助表-上午'!$O:$O,$J27)+COUNTIFS(OFFSET('考勤辅助表-下午'!$B:$B,0,MATCH($A27,'考勤辅助表-下午'!$C$1:$L$1,0)),P$2,'考勤辅助表-下午'!$O:$O,$J27))/2</f>
        <v>0</v>
      </c>
      <c r="Q27" s="38">
        <f ca="1">(COUNTIFS(OFFSET('考勤辅助表-上午'!$B:$B,0,MATCH($A27,'考勤辅助表-上午'!$C$1:$L$1,0)),Q$2,'考勤辅助表-上午'!$O:$O,$J27)+COUNTIFS(OFFSET('考勤辅助表-下午'!$B:$B,0,MATCH($A27,'考勤辅助表-下午'!$C$1:$L$1,0)),Q$2,'考勤辅助表-下午'!$O:$O,$J27))/2</f>
        <v>0</v>
      </c>
      <c r="R27" s="38">
        <f ca="1">(COUNTIFS(OFFSET('考勤辅助表-上午'!$B:$B,0,MATCH($A27,'考勤辅助表-上午'!$C$1:$L$1,0)),R$2,'考勤辅助表-上午'!$O:$O,$J27)+COUNTIFS(OFFSET('考勤辅助表-下午'!$B:$B,0,MATCH($A27,'考勤辅助表-下午'!$C$1:$L$1,0)),R$2,'考勤辅助表-下午'!$O:$O,$J27))/2</f>
        <v>0</v>
      </c>
    </row>
    <row r="28" spans="1:18">
      <c r="A28" s="37" t="str">
        <f ca="1" t="shared" si="10"/>
        <v>闫浩</v>
      </c>
      <c r="B28" s="38">
        <f ca="1">(COUNTIFS(OFFSET('考勤辅助表-上午'!$B:$B,0,MATCH($A28,'考勤辅助表-上午'!$C$1:$L$1,0)),B$2,'考勤辅助表-上午'!$O:$O,$J28)+COUNTIFS(OFFSET('考勤辅助表-下午'!$B:$B,0,MATCH($A28,'考勤辅助表-下午'!$C$1:$L$1,0)),B$2,'考勤辅助表-下午'!$O:$O,$J28))/2</f>
        <v>0</v>
      </c>
      <c r="C28" s="38">
        <f ca="1">(COUNTIFS(OFFSET('考勤辅助表-上午'!$B:$B,0,MATCH($A28,'考勤辅助表-上午'!$C$1:$L$1,0)),C$2,'考勤辅助表-上午'!$O:$O,$J28)+COUNTIFS(OFFSET('考勤辅助表-下午'!$B:$B,0,MATCH($A28,'考勤辅助表-下午'!$C$1:$L$1,0)),C$2,'考勤辅助表-下午'!$O:$O,$J28))/2</f>
        <v>0</v>
      </c>
      <c r="D28" s="39">
        <f ca="1" t="shared" si="1"/>
        <v>0</v>
      </c>
      <c r="E28" s="38">
        <f ca="1">(COUNTIFS(OFFSET('考勤辅助表-上午'!$B:$B,0,MATCH($A28,'考勤辅助表-上午'!$C$1:$L$1,0)),E$2,'考勤辅助表-上午'!$O:$O,$J28)+COUNTIFS(OFFSET('考勤辅助表-下午'!$B:$B,0,MATCH($A28,'考勤辅助表-下午'!$C$1:$L$1,0)),E$2,'考勤辅助表-下午'!$O:$O,$J28))/2</f>
        <v>0</v>
      </c>
      <c r="F28" s="38">
        <f ca="1">(COUNTIFS(OFFSET('考勤辅助表-上午'!$B:$B,0,MATCH($A28,'考勤辅助表-上午'!$C$1:$L$1,0)),F$2,'考勤辅助表-上午'!$O:$O,$J28)+COUNTIFS(OFFSET('考勤辅助表-下午'!$B:$B,0,MATCH($A28,'考勤辅助表-下午'!$C$1:$L$1,0)),F$2,'考勤辅助表-下午'!$O:$O,$J28))/2</f>
        <v>0</v>
      </c>
      <c r="G28" s="39">
        <f ca="1" t="shared" si="2"/>
        <v>0</v>
      </c>
      <c r="H28" s="38">
        <f ca="1">(COUNTIFS(OFFSET('考勤辅助表-上午'!$B:$B,0,MATCH($A28,'考勤辅助表-上午'!$C$1:$L$1,0)),H$2,'考勤辅助表-上午'!$O:$O,$J28)+COUNTIFS(OFFSET('考勤辅助表-下午'!$B:$B,0,MATCH($A28,'考勤辅助表-下午'!$C$1:$L$1,0)),H$2,'考勤辅助表-下午'!$O:$O,$J28))/2</f>
        <v>0</v>
      </c>
      <c r="I28" s="38">
        <f ca="1">(COUNTIFS(OFFSET('考勤辅助表-上午'!$B:$B,0,MATCH($A28,'考勤辅助表-上午'!$C$1:$L$1,0)),I$2,'考勤辅助表-上午'!$O:$O,$J28)+COUNTIFS(OFFSET('考勤辅助表-下午'!$B:$B,0,MATCH($A28,'考勤辅助表-下午'!$C$1:$L$1,0)),I$2,'考勤辅助表-下午'!$O:$O,$J28))/2</f>
        <v>0</v>
      </c>
      <c r="J28" s="37" t="str">
        <f t="shared" si="11"/>
        <v>8.14-8.20</v>
      </c>
      <c r="K28" s="42">
        <f t="shared" si="12"/>
        <v>7</v>
      </c>
      <c r="L28" s="43" t="b">
        <f ca="1" t="shared" si="5"/>
        <v>0</v>
      </c>
      <c r="M28" s="42">
        <f ca="1" t="shared" si="6"/>
        <v>0</v>
      </c>
      <c r="N28" s="38">
        <f ca="1">(COUNTIFS(OFFSET('考勤辅助表-上午'!$B:$B,0,MATCH($A28,'考勤辅助表-上午'!$C$1:$L$1,0)),N$2,'考勤辅助表-上午'!$O:$O,$J28)+COUNTIFS(OFFSET('考勤辅助表-下午'!$B:$B,0,MATCH($A28,'考勤辅助表-下午'!$C$1:$L$1,0)),N$2,'考勤辅助表-下午'!$O:$O,$J28))/2</f>
        <v>0</v>
      </c>
      <c r="O28" s="38">
        <f ca="1">(COUNTIFS(OFFSET('考勤辅助表-上午'!$B:$B,0,MATCH($A28,'考勤辅助表-上午'!$C$1:$L$1,0)),O$2,'考勤辅助表-上午'!$O:$O,$J28)+COUNTIFS(OFFSET('考勤辅助表-下午'!$B:$B,0,MATCH($A28,'考勤辅助表-下午'!$C$1:$L$1,0)),O$2,'考勤辅助表-下午'!$O:$O,$J28))/2</f>
        <v>0</v>
      </c>
      <c r="P28" s="38">
        <f ca="1">(COUNTIFS(OFFSET('考勤辅助表-上午'!$B:$B,0,MATCH($A28,'考勤辅助表-上午'!$C$1:$L$1,0)),P$2,'考勤辅助表-上午'!$O:$O,$J28)+COUNTIFS(OFFSET('考勤辅助表-下午'!$B:$B,0,MATCH($A28,'考勤辅助表-下午'!$C$1:$L$1,0)),P$2,'考勤辅助表-下午'!$O:$O,$J28))/2</f>
        <v>0</v>
      </c>
      <c r="Q28" s="38">
        <f ca="1">(COUNTIFS(OFFSET('考勤辅助表-上午'!$B:$B,0,MATCH($A28,'考勤辅助表-上午'!$C$1:$L$1,0)),Q$2,'考勤辅助表-上午'!$O:$O,$J28)+COUNTIFS(OFFSET('考勤辅助表-下午'!$B:$B,0,MATCH($A28,'考勤辅助表-下午'!$C$1:$L$1,0)),Q$2,'考勤辅助表-下午'!$O:$O,$J28))/2</f>
        <v>0</v>
      </c>
      <c r="R28" s="38">
        <f ca="1">(COUNTIFS(OFFSET('考勤辅助表-上午'!$B:$B,0,MATCH($A28,'考勤辅助表-上午'!$C$1:$L$1,0)),R$2,'考勤辅助表-上午'!$O:$O,$J28)+COUNTIFS(OFFSET('考勤辅助表-下午'!$B:$B,0,MATCH($A28,'考勤辅助表-下午'!$C$1:$L$1,0)),R$2,'考勤辅助表-下午'!$O:$O,$J28))/2</f>
        <v>0</v>
      </c>
    </row>
    <row r="29" spans="1:18">
      <c r="A29" s="37" t="str">
        <f ca="1" t="shared" si="10"/>
        <v>苏转转</v>
      </c>
      <c r="B29" s="38">
        <f ca="1">(COUNTIFS(OFFSET('考勤辅助表-上午'!$B:$B,0,MATCH($A29,'考勤辅助表-上午'!$C$1:$L$1,0)),B$2,'考勤辅助表-上午'!$O:$O,$J29)+COUNTIFS(OFFSET('考勤辅助表-下午'!$B:$B,0,MATCH($A29,'考勤辅助表-下午'!$C$1:$L$1,0)),B$2,'考勤辅助表-下午'!$O:$O,$J29))/2</f>
        <v>0</v>
      </c>
      <c r="C29" s="38">
        <f ca="1">(COUNTIFS(OFFSET('考勤辅助表-上午'!$B:$B,0,MATCH($A29,'考勤辅助表-上午'!$C$1:$L$1,0)),C$2,'考勤辅助表-上午'!$O:$O,$J29)+COUNTIFS(OFFSET('考勤辅助表-下午'!$B:$B,0,MATCH($A29,'考勤辅助表-下午'!$C$1:$L$1,0)),C$2,'考勤辅助表-下午'!$O:$O,$J29))/2</f>
        <v>0</v>
      </c>
      <c r="D29" s="39">
        <f ca="1" t="shared" si="1"/>
        <v>0</v>
      </c>
      <c r="E29" s="38">
        <f ca="1">(COUNTIFS(OFFSET('考勤辅助表-上午'!$B:$B,0,MATCH($A29,'考勤辅助表-上午'!$C$1:$L$1,0)),E$2,'考勤辅助表-上午'!$O:$O,$J29)+COUNTIFS(OFFSET('考勤辅助表-下午'!$B:$B,0,MATCH($A29,'考勤辅助表-下午'!$C$1:$L$1,0)),E$2,'考勤辅助表-下午'!$O:$O,$J29))/2</f>
        <v>0</v>
      </c>
      <c r="F29" s="38">
        <f ca="1">(COUNTIFS(OFFSET('考勤辅助表-上午'!$B:$B,0,MATCH($A29,'考勤辅助表-上午'!$C$1:$L$1,0)),F$2,'考勤辅助表-上午'!$O:$O,$J29)+COUNTIFS(OFFSET('考勤辅助表-下午'!$B:$B,0,MATCH($A29,'考勤辅助表-下午'!$C$1:$L$1,0)),F$2,'考勤辅助表-下午'!$O:$O,$J29))/2</f>
        <v>0</v>
      </c>
      <c r="G29" s="39">
        <f ca="1" t="shared" si="2"/>
        <v>0</v>
      </c>
      <c r="H29" s="38">
        <f ca="1">(COUNTIFS(OFFSET('考勤辅助表-上午'!$B:$B,0,MATCH($A29,'考勤辅助表-上午'!$C$1:$L$1,0)),H$2,'考勤辅助表-上午'!$O:$O,$J29)+COUNTIFS(OFFSET('考勤辅助表-下午'!$B:$B,0,MATCH($A29,'考勤辅助表-下午'!$C$1:$L$1,0)),H$2,'考勤辅助表-下午'!$O:$O,$J29))/2</f>
        <v>0</v>
      </c>
      <c r="I29" s="38">
        <f ca="1">(COUNTIFS(OFFSET('考勤辅助表-上午'!$B:$B,0,MATCH($A29,'考勤辅助表-上午'!$C$1:$L$1,0)),I$2,'考勤辅助表-上午'!$O:$O,$J29)+COUNTIFS(OFFSET('考勤辅助表-下午'!$B:$B,0,MATCH($A29,'考勤辅助表-下午'!$C$1:$L$1,0)),I$2,'考勤辅助表-下午'!$O:$O,$J29))/2</f>
        <v>0</v>
      </c>
      <c r="J29" s="37" t="str">
        <f t="shared" si="11"/>
        <v>8.14-8.20</v>
      </c>
      <c r="K29" s="42">
        <f t="shared" si="12"/>
        <v>7</v>
      </c>
      <c r="L29" s="43" t="b">
        <f ca="1" t="shared" si="5"/>
        <v>0</v>
      </c>
      <c r="M29" s="42">
        <f ca="1" t="shared" si="6"/>
        <v>0</v>
      </c>
      <c r="N29" s="38">
        <f ca="1">(COUNTIFS(OFFSET('考勤辅助表-上午'!$B:$B,0,MATCH($A29,'考勤辅助表-上午'!$C$1:$L$1,0)),N$2,'考勤辅助表-上午'!$O:$O,$J29)+COUNTIFS(OFFSET('考勤辅助表-下午'!$B:$B,0,MATCH($A29,'考勤辅助表-下午'!$C$1:$L$1,0)),N$2,'考勤辅助表-下午'!$O:$O,$J29))/2</f>
        <v>0</v>
      </c>
      <c r="O29" s="38">
        <f ca="1">(COUNTIFS(OFFSET('考勤辅助表-上午'!$B:$B,0,MATCH($A29,'考勤辅助表-上午'!$C$1:$L$1,0)),O$2,'考勤辅助表-上午'!$O:$O,$J29)+COUNTIFS(OFFSET('考勤辅助表-下午'!$B:$B,0,MATCH($A29,'考勤辅助表-下午'!$C$1:$L$1,0)),O$2,'考勤辅助表-下午'!$O:$O,$J29))/2</f>
        <v>0</v>
      </c>
      <c r="P29" s="38">
        <f ca="1">(COUNTIFS(OFFSET('考勤辅助表-上午'!$B:$B,0,MATCH($A29,'考勤辅助表-上午'!$C$1:$L$1,0)),P$2,'考勤辅助表-上午'!$O:$O,$J29)+COUNTIFS(OFFSET('考勤辅助表-下午'!$B:$B,0,MATCH($A29,'考勤辅助表-下午'!$C$1:$L$1,0)),P$2,'考勤辅助表-下午'!$O:$O,$J29))/2</f>
        <v>0</v>
      </c>
      <c r="Q29" s="38">
        <f ca="1">(COUNTIFS(OFFSET('考勤辅助表-上午'!$B:$B,0,MATCH($A29,'考勤辅助表-上午'!$C$1:$L$1,0)),Q$2,'考勤辅助表-上午'!$O:$O,$J29)+COUNTIFS(OFFSET('考勤辅助表-下午'!$B:$B,0,MATCH($A29,'考勤辅助表-下午'!$C$1:$L$1,0)),Q$2,'考勤辅助表-下午'!$O:$O,$J29))/2</f>
        <v>0</v>
      </c>
      <c r="R29" s="38">
        <f ca="1">(COUNTIFS(OFFSET('考勤辅助表-上午'!$B:$B,0,MATCH($A29,'考勤辅助表-上午'!$C$1:$L$1,0)),R$2,'考勤辅助表-上午'!$O:$O,$J29)+COUNTIFS(OFFSET('考勤辅助表-下午'!$B:$B,0,MATCH($A29,'考勤辅助表-下午'!$C$1:$L$1,0)),R$2,'考勤辅助表-下午'!$O:$O,$J29))/2</f>
        <v>0</v>
      </c>
    </row>
    <row r="30" spans="1:18">
      <c r="A30" s="37" t="str">
        <f ca="1" t="shared" si="10"/>
        <v>刘雨</v>
      </c>
      <c r="B30" s="38">
        <f ca="1">(COUNTIFS(OFFSET('考勤辅助表-上午'!$B:$B,0,MATCH($A30,'考勤辅助表-上午'!$C$1:$L$1,0)),B$2,'考勤辅助表-上午'!$O:$O,$J30)+COUNTIFS(OFFSET('考勤辅助表-下午'!$B:$B,0,MATCH($A30,'考勤辅助表-下午'!$C$1:$L$1,0)),B$2,'考勤辅助表-下午'!$O:$O,$J30))/2</f>
        <v>0</v>
      </c>
      <c r="C30" s="38">
        <f ca="1">(COUNTIFS(OFFSET('考勤辅助表-上午'!$B:$B,0,MATCH($A30,'考勤辅助表-上午'!$C$1:$L$1,0)),C$2,'考勤辅助表-上午'!$O:$O,$J30)+COUNTIFS(OFFSET('考勤辅助表-下午'!$B:$B,0,MATCH($A30,'考勤辅助表-下午'!$C$1:$L$1,0)),C$2,'考勤辅助表-下午'!$O:$O,$J30))/2</f>
        <v>0</v>
      </c>
      <c r="D30" s="39">
        <f ca="1" t="shared" si="1"/>
        <v>0</v>
      </c>
      <c r="E30" s="38">
        <f ca="1">(COUNTIFS(OFFSET('考勤辅助表-上午'!$B:$B,0,MATCH($A30,'考勤辅助表-上午'!$C$1:$L$1,0)),E$2,'考勤辅助表-上午'!$O:$O,$J30)+COUNTIFS(OFFSET('考勤辅助表-下午'!$B:$B,0,MATCH($A30,'考勤辅助表-下午'!$C$1:$L$1,0)),E$2,'考勤辅助表-下午'!$O:$O,$J30))/2</f>
        <v>0</v>
      </c>
      <c r="F30" s="38">
        <f ca="1">(COUNTIFS(OFFSET('考勤辅助表-上午'!$B:$B,0,MATCH($A30,'考勤辅助表-上午'!$C$1:$L$1,0)),F$2,'考勤辅助表-上午'!$O:$O,$J30)+COUNTIFS(OFFSET('考勤辅助表-下午'!$B:$B,0,MATCH($A30,'考勤辅助表-下午'!$C$1:$L$1,0)),F$2,'考勤辅助表-下午'!$O:$O,$J30))/2</f>
        <v>0</v>
      </c>
      <c r="G30" s="39">
        <f ca="1" t="shared" si="2"/>
        <v>0</v>
      </c>
      <c r="H30" s="38">
        <f ca="1">(COUNTIFS(OFFSET('考勤辅助表-上午'!$B:$B,0,MATCH($A30,'考勤辅助表-上午'!$C$1:$L$1,0)),H$2,'考勤辅助表-上午'!$O:$O,$J30)+COUNTIFS(OFFSET('考勤辅助表-下午'!$B:$B,0,MATCH($A30,'考勤辅助表-下午'!$C$1:$L$1,0)),H$2,'考勤辅助表-下午'!$O:$O,$J30))/2</f>
        <v>0</v>
      </c>
      <c r="I30" s="38">
        <f ca="1">(COUNTIFS(OFFSET('考勤辅助表-上午'!$B:$B,0,MATCH($A30,'考勤辅助表-上午'!$C$1:$L$1,0)),I$2,'考勤辅助表-上午'!$O:$O,$J30)+COUNTIFS(OFFSET('考勤辅助表-下午'!$B:$B,0,MATCH($A30,'考勤辅助表-下午'!$C$1:$L$1,0)),I$2,'考勤辅助表-下午'!$O:$O,$J30))/2</f>
        <v>0</v>
      </c>
      <c r="J30" s="37" t="str">
        <f t="shared" si="11"/>
        <v>8.14-8.20</v>
      </c>
      <c r="K30" s="42">
        <f t="shared" si="12"/>
        <v>7</v>
      </c>
      <c r="L30" s="43" t="b">
        <f ca="1" t="shared" si="5"/>
        <v>0</v>
      </c>
      <c r="M30" s="42">
        <f ca="1" t="shared" si="6"/>
        <v>0</v>
      </c>
      <c r="N30" s="38">
        <f ca="1">(COUNTIFS(OFFSET('考勤辅助表-上午'!$B:$B,0,MATCH($A30,'考勤辅助表-上午'!$C$1:$L$1,0)),N$2,'考勤辅助表-上午'!$O:$O,$J30)+COUNTIFS(OFFSET('考勤辅助表-下午'!$B:$B,0,MATCH($A30,'考勤辅助表-下午'!$C$1:$L$1,0)),N$2,'考勤辅助表-下午'!$O:$O,$J30))/2</f>
        <v>0</v>
      </c>
      <c r="O30" s="38">
        <f ca="1">(COUNTIFS(OFFSET('考勤辅助表-上午'!$B:$B,0,MATCH($A30,'考勤辅助表-上午'!$C$1:$L$1,0)),O$2,'考勤辅助表-上午'!$O:$O,$J30)+COUNTIFS(OFFSET('考勤辅助表-下午'!$B:$B,0,MATCH($A30,'考勤辅助表-下午'!$C$1:$L$1,0)),O$2,'考勤辅助表-下午'!$O:$O,$J30))/2</f>
        <v>0</v>
      </c>
      <c r="P30" s="38">
        <f ca="1">(COUNTIFS(OFFSET('考勤辅助表-上午'!$B:$B,0,MATCH($A30,'考勤辅助表-上午'!$C$1:$L$1,0)),P$2,'考勤辅助表-上午'!$O:$O,$J30)+COUNTIFS(OFFSET('考勤辅助表-下午'!$B:$B,0,MATCH($A30,'考勤辅助表-下午'!$C$1:$L$1,0)),P$2,'考勤辅助表-下午'!$O:$O,$J30))/2</f>
        <v>0</v>
      </c>
      <c r="Q30" s="38">
        <f ca="1">(COUNTIFS(OFFSET('考勤辅助表-上午'!$B:$B,0,MATCH($A30,'考勤辅助表-上午'!$C$1:$L$1,0)),Q$2,'考勤辅助表-上午'!$O:$O,$J30)+COUNTIFS(OFFSET('考勤辅助表-下午'!$B:$B,0,MATCH($A30,'考勤辅助表-下午'!$C$1:$L$1,0)),Q$2,'考勤辅助表-下午'!$O:$O,$J30))/2</f>
        <v>0</v>
      </c>
      <c r="R30" s="38">
        <f ca="1">(COUNTIFS(OFFSET('考勤辅助表-上午'!$B:$B,0,MATCH($A30,'考勤辅助表-上午'!$C$1:$L$1,0)),R$2,'考勤辅助表-上午'!$O:$O,$J30)+COUNTIFS(OFFSET('考勤辅助表-下午'!$B:$B,0,MATCH($A30,'考勤辅助表-下午'!$C$1:$L$1,0)),R$2,'考勤辅助表-下午'!$O:$O,$J30))/2</f>
        <v>0</v>
      </c>
    </row>
    <row r="31" spans="1:18">
      <c r="A31" s="37">
        <f ca="1" t="shared" si="10"/>
        <v>0</v>
      </c>
      <c r="B31" s="38">
        <f ca="1">(COUNTIFS(OFFSET('考勤辅助表-上午'!$B:$B,0,MATCH($A31,'考勤辅助表-上午'!$C$1:$L$1,0)),B$2,'考勤辅助表-上午'!$O:$O,$J31)+COUNTIFS(OFFSET('考勤辅助表-下午'!$B:$B,0,MATCH($A31,'考勤辅助表-下午'!$C$1:$L$1,0)),B$2,'考勤辅助表-下午'!$O:$O,$J31))/2</f>
        <v>0</v>
      </c>
      <c r="C31" s="38">
        <f ca="1">(COUNTIFS(OFFSET('考勤辅助表-上午'!$B:$B,0,MATCH($A31,'考勤辅助表-上午'!$C$1:$L$1,0)),C$2,'考勤辅助表-上午'!$O:$O,$J31)+COUNTIFS(OFFSET('考勤辅助表-下午'!$B:$B,0,MATCH($A31,'考勤辅助表-下午'!$C$1:$L$1,0)),C$2,'考勤辅助表-下午'!$O:$O,$J31))/2</f>
        <v>0</v>
      </c>
      <c r="D31" s="39">
        <f ca="1" t="shared" si="1"/>
        <v>0</v>
      </c>
      <c r="E31" s="38">
        <f ca="1">(COUNTIFS(OFFSET('考勤辅助表-上午'!$B:$B,0,MATCH($A31,'考勤辅助表-上午'!$C$1:$L$1,0)),E$2,'考勤辅助表-上午'!$O:$O,$J31)+COUNTIFS(OFFSET('考勤辅助表-下午'!$B:$B,0,MATCH($A31,'考勤辅助表-下午'!$C$1:$L$1,0)),E$2,'考勤辅助表-下午'!$O:$O,$J31))/2</f>
        <v>0</v>
      </c>
      <c r="F31" s="38">
        <f ca="1">(COUNTIFS(OFFSET('考勤辅助表-上午'!$B:$B,0,MATCH($A31,'考勤辅助表-上午'!$C$1:$L$1,0)),F$2,'考勤辅助表-上午'!$O:$O,$J31)+COUNTIFS(OFFSET('考勤辅助表-下午'!$B:$B,0,MATCH($A31,'考勤辅助表-下午'!$C$1:$L$1,0)),F$2,'考勤辅助表-下午'!$O:$O,$J31))/2</f>
        <v>0</v>
      </c>
      <c r="G31" s="39">
        <f ca="1" t="shared" si="2"/>
        <v>0</v>
      </c>
      <c r="H31" s="38">
        <f ca="1">(COUNTIFS(OFFSET('考勤辅助表-上午'!$B:$B,0,MATCH($A31,'考勤辅助表-上午'!$C$1:$L$1,0)),H$2,'考勤辅助表-上午'!$O:$O,$J31)+COUNTIFS(OFFSET('考勤辅助表-下午'!$B:$B,0,MATCH($A31,'考勤辅助表-下午'!$C$1:$L$1,0)),H$2,'考勤辅助表-下午'!$O:$O,$J31))/2</f>
        <v>0</v>
      </c>
      <c r="I31" s="38">
        <f ca="1">(COUNTIFS(OFFSET('考勤辅助表-上午'!$B:$B,0,MATCH($A31,'考勤辅助表-上午'!$C$1:$L$1,0)),I$2,'考勤辅助表-上午'!$O:$O,$J31)+COUNTIFS(OFFSET('考勤辅助表-下午'!$B:$B,0,MATCH($A31,'考勤辅助表-下午'!$C$1:$L$1,0)),I$2,'考勤辅助表-下午'!$O:$O,$J31))/2</f>
        <v>0</v>
      </c>
      <c r="J31" s="37" t="str">
        <f t="shared" si="11"/>
        <v>8.14-8.20</v>
      </c>
      <c r="K31" s="42">
        <f t="shared" si="12"/>
        <v>7</v>
      </c>
      <c r="L31" s="43" t="b">
        <f ca="1" t="shared" si="5"/>
        <v>0</v>
      </c>
      <c r="M31" s="42">
        <f ca="1" t="shared" si="6"/>
        <v>0</v>
      </c>
      <c r="N31" s="38">
        <f ca="1">(COUNTIFS(OFFSET('考勤辅助表-上午'!$B:$B,0,MATCH($A31,'考勤辅助表-上午'!$C$1:$L$1,0)),N$2,'考勤辅助表-上午'!$O:$O,$J31)+COUNTIFS(OFFSET('考勤辅助表-下午'!$B:$B,0,MATCH($A31,'考勤辅助表-下午'!$C$1:$L$1,0)),N$2,'考勤辅助表-下午'!$O:$O,$J31))/2</f>
        <v>0</v>
      </c>
      <c r="O31" s="38">
        <f ca="1">(COUNTIFS(OFFSET('考勤辅助表-上午'!$B:$B,0,MATCH($A31,'考勤辅助表-上午'!$C$1:$L$1,0)),O$2,'考勤辅助表-上午'!$O:$O,$J31)+COUNTIFS(OFFSET('考勤辅助表-下午'!$B:$B,0,MATCH($A31,'考勤辅助表-下午'!$C$1:$L$1,0)),O$2,'考勤辅助表-下午'!$O:$O,$J31))/2</f>
        <v>0</v>
      </c>
      <c r="P31" s="38">
        <f ca="1">(COUNTIFS(OFFSET('考勤辅助表-上午'!$B:$B,0,MATCH($A31,'考勤辅助表-上午'!$C$1:$L$1,0)),P$2,'考勤辅助表-上午'!$O:$O,$J31)+COUNTIFS(OFFSET('考勤辅助表-下午'!$B:$B,0,MATCH($A31,'考勤辅助表-下午'!$C$1:$L$1,0)),P$2,'考勤辅助表-下午'!$O:$O,$J31))/2</f>
        <v>0</v>
      </c>
      <c r="Q31" s="38">
        <f ca="1">(COUNTIFS(OFFSET('考勤辅助表-上午'!$B:$B,0,MATCH($A31,'考勤辅助表-上午'!$C$1:$L$1,0)),Q$2,'考勤辅助表-上午'!$O:$O,$J31)+COUNTIFS(OFFSET('考勤辅助表-下午'!$B:$B,0,MATCH($A31,'考勤辅助表-下午'!$C$1:$L$1,0)),Q$2,'考勤辅助表-下午'!$O:$O,$J31))/2</f>
        <v>0</v>
      </c>
      <c r="R31" s="38">
        <f ca="1">(COUNTIFS(OFFSET('考勤辅助表-上午'!$B:$B,0,MATCH($A31,'考勤辅助表-上午'!$C$1:$L$1,0)),R$2,'考勤辅助表-上午'!$O:$O,$J31)+COUNTIFS(OFFSET('考勤辅助表-下午'!$B:$B,0,MATCH($A31,'考勤辅助表-下午'!$C$1:$L$1,0)),R$2,'考勤辅助表-下午'!$O:$O,$J31))/2</f>
        <v>0</v>
      </c>
    </row>
    <row r="32" spans="1:18">
      <c r="A32" s="37">
        <f ca="1" t="shared" si="10"/>
        <v>0</v>
      </c>
      <c r="B32" s="38">
        <f ca="1">(COUNTIFS(OFFSET('考勤辅助表-上午'!$B:$B,0,MATCH($A32,'考勤辅助表-上午'!$C$1:$L$1,0)),B$2,'考勤辅助表-上午'!$O:$O,$J32)+COUNTIFS(OFFSET('考勤辅助表-下午'!$B:$B,0,MATCH($A32,'考勤辅助表-下午'!$C$1:$L$1,0)),B$2,'考勤辅助表-下午'!$O:$O,$J32))/2</f>
        <v>0</v>
      </c>
      <c r="C32" s="38">
        <f ca="1">(COUNTIFS(OFFSET('考勤辅助表-上午'!$B:$B,0,MATCH($A32,'考勤辅助表-上午'!$C$1:$L$1,0)),C$2,'考勤辅助表-上午'!$O:$O,$J32)+COUNTIFS(OFFSET('考勤辅助表-下午'!$B:$B,0,MATCH($A32,'考勤辅助表-下午'!$C$1:$L$1,0)),C$2,'考勤辅助表-下午'!$O:$O,$J32))/2</f>
        <v>0</v>
      </c>
      <c r="D32" s="39">
        <f ca="1" t="shared" si="1"/>
        <v>0</v>
      </c>
      <c r="E32" s="38">
        <f ca="1">(COUNTIFS(OFFSET('考勤辅助表-上午'!$B:$B,0,MATCH($A32,'考勤辅助表-上午'!$C$1:$L$1,0)),E$2,'考勤辅助表-上午'!$O:$O,$J32)+COUNTIFS(OFFSET('考勤辅助表-下午'!$B:$B,0,MATCH($A32,'考勤辅助表-下午'!$C$1:$L$1,0)),E$2,'考勤辅助表-下午'!$O:$O,$J32))/2</f>
        <v>0</v>
      </c>
      <c r="F32" s="38">
        <f ca="1">(COUNTIFS(OFFSET('考勤辅助表-上午'!$B:$B,0,MATCH($A32,'考勤辅助表-上午'!$C$1:$L$1,0)),F$2,'考勤辅助表-上午'!$O:$O,$J32)+COUNTIFS(OFFSET('考勤辅助表-下午'!$B:$B,0,MATCH($A32,'考勤辅助表-下午'!$C$1:$L$1,0)),F$2,'考勤辅助表-下午'!$O:$O,$J32))/2</f>
        <v>0</v>
      </c>
      <c r="G32" s="39">
        <f ca="1" t="shared" si="2"/>
        <v>0</v>
      </c>
      <c r="H32" s="38">
        <f ca="1">(COUNTIFS(OFFSET('考勤辅助表-上午'!$B:$B,0,MATCH($A32,'考勤辅助表-上午'!$C$1:$L$1,0)),H$2,'考勤辅助表-上午'!$O:$O,$J32)+COUNTIFS(OFFSET('考勤辅助表-下午'!$B:$B,0,MATCH($A32,'考勤辅助表-下午'!$C$1:$L$1,0)),H$2,'考勤辅助表-下午'!$O:$O,$J32))/2</f>
        <v>0</v>
      </c>
      <c r="I32" s="38">
        <f ca="1">(COUNTIFS(OFFSET('考勤辅助表-上午'!$B:$B,0,MATCH($A32,'考勤辅助表-上午'!$C$1:$L$1,0)),I$2,'考勤辅助表-上午'!$O:$O,$J32)+COUNTIFS(OFFSET('考勤辅助表-下午'!$B:$B,0,MATCH($A32,'考勤辅助表-下午'!$C$1:$L$1,0)),I$2,'考勤辅助表-下午'!$O:$O,$J32))/2</f>
        <v>0</v>
      </c>
      <c r="J32" s="37" t="str">
        <f t="shared" si="11"/>
        <v>8.14-8.20</v>
      </c>
      <c r="K32" s="42">
        <f t="shared" si="12"/>
        <v>7</v>
      </c>
      <c r="L32" s="43" t="b">
        <f ca="1" t="shared" si="5"/>
        <v>0</v>
      </c>
      <c r="M32" s="42">
        <f ca="1" t="shared" si="6"/>
        <v>0</v>
      </c>
      <c r="N32" s="38">
        <f ca="1">(COUNTIFS(OFFSET('考勤辅助表-上午'!$B:$B,0,MATCH($A32,'考勤辅助表-上午'!$C$1:$L$1,0)),N$2,'考勤辅助表-上午'!$O:$O,$J32)+COUNTIFS(OFFSET('考勤辅助表-下午'!$B:$B,0,MATCH($A32,'考勤辅助表-下午'!$C$1:$L$1,0)),N$2,'考勤辅助表-下午'!$O:$O,$J32))/2</f>
        <v>0</v>
      </c>
      <c r="O32" s="38">
        <f ca="1">(COUNTIFS(OFFSET('考勤辅助表-上午'!$B:$B,0,MATCH($A32,'考勤辅助表-上午'!$C$1:$L$1,0)),O$2,'考勤辅助表-上午'!$O:$O,$J32)+COUNTIFS(OFFSET('考勤辅助表-下午'!$B:$B,0,MATCH($A32,'考勤辅助表-下午'!$C$1:$L$1,0)),O$2,'考勤辅助表-下午'!$O:$O,$J32))/2</f>
        <v>0</v>
      </c>
      <c r="P32" s="38">
        <f ca="1">(COUNTIFS(OFFSET('考勤辅助表-上午'!$B:$B,0,MATCH($A32,'考勤辅助表-上午'!$C$1:$L$1,0)),P$2,'考勤辅助表-上午'!$O:$O,$J32)+COUNTIFS(OFFSET('考勤辅助表-下午'!$B:$B,0,MATCH($A32,'考勤辅助表-下午'!$C$1:$L$1,0)),P$2,'考勤辅助表-下午'!$O:$O,$J32))/2</f>
        <v>0</v>
      </c>
      <c r="Q32" s="38">
        <f ca="1">(COUNTIFS(OFFSET('考勤辅助表-上午'!$B:$B,0,MATCH($A32,'考勤辅助表-上午'!$C$1:$L$1,0)),Q$2,'考勤辅助表-上午'!$O:$O,$J32)+COUNTIFS(OFFSET('考勤辅助表-下午'!$B:$B,0,MATCH($A32,'考勤辅助表-下午'!$C$1:$L$1,0)),Q$2,'考勤辅助表-下午'!$O:$O,$J32))/2</f>
        <v>0</v>
      </c>
      <c r="R32" s="38">
        <f ca="1">(COUNTIFS(OFFSET('考勤辅助表-上午'!$B:$B,0,MATCH($A32,'考勤辅助表-上午'!$C$1:$L$1,0)),R$2,'考勤辅助表-上午'!$O:$O,$J32)+COUNTIFS(OFFSET('考勤辅助表-下午'!$B:$B,0,MATCH($A32,'考勤辅助表-下午'!$C$1:$L$1,0)),R$2,'考勤辅助表-下午'!$O:$O,$J32))/2</f>
        <v>0</v>
      </c>
    </row>
    <row r="33" spans="1:18">
      <c r="A33" s="37" t="str">
        <f ca="1" t="shared" ref="A33:A42" si="13">A23</f>
        <v>张强军</v>
      </c>
      <c r="B33" s="38">
        <f ca="1">(COUNTIFS(OFFSET('考勤辅助表-上午'!$B:$B,0,MATCH($A33,'考勤辅助表-上午'!$C$1:$L$1,0)),B$2,'考勤辅助表-上午'!$O:$O,$J33)+COUNTIFS(OFFSET('考勤辅助表-下午'!$B:$B,0,MATCH($A33,'考勤辅助表-下午'!$C$1:$L$1,0)),B$2,'考勤辅助表-下午'!$O:$O,$J33))/2</f>
        <v>0</v>
      </c>
      <c r="C33" s="38">
        <f ca="1">(COUNTIFS(OFFSET('考勤辅助表-上午'!$B:$B,0,MATCH($A33,'考勤辅助表-上午'!$C$1:$L$1,0)),C$2,'考勤辅助表-上午'!$O:$O,$J33)+COUNTIFS(OFFSET('考勤辅助表-下午'!$B:$B,0,MATCH($A33,'考勤辅助表-下午'!$C$1:$L$1,0)),C$2,'考勤辅助表-下午'!$O:$O,$J33))/2</f>
        <v>0</v>
      </c>
      <c r="D33" s="39">
        <f ca="1" t="shared" si="1"/>
        <v>0</v>
      </c>
      <c r="E33" s="38">
        <f ca="1">(COUNTIFS(OFFSET('考勤辅助表-上午'!$B:$B,0,MATCH($A33,'考勤辅助表-上午'!$C$1:$L$1,0)),E$2,'考勤辅助表-上午'!$O:$O,$J33)+COUNTIFS(OFFSET('考勤辅助表-下午'!$B:$B,0,MATCH($A33,'考勤辅助表-下午'!$C$1:$L$1,0)),E$2,'考勤辅助表-下午'!$O:$O,$J33))/2</f>
        <v>0</v>
      </c>
      <c r="F33" s="38">
        <f ca="1">(COUNTIFS(OFFSET('考勤辅助表-上午'!$B:$B,0,MATCH($A33,'考勤辅助表-上午'!$C$1:$L$1,0)),F$2,'考勤辅助表-上午'!$O:$O,$J33)+COUNTIFS(OFFSET('考勤辅助表-下午'!$B:$B,0,MATCH($A33,'考勤辅助表-下午'!$C$1:$L$1,0)),F$2,'考勤辅助表-下午'!$O:$O,$J33))/2</f>
        <v>0</v>
      </c>
      <c r="G33" s="39">
        <f ca="1" t="shared" si="2"/>
        <v>0</v>
      </c>
      <c r="H33" s="38">
        <f ca="1">(COUNTIFS(OFFSET('考勤辅助表-上午'!$B:$B,0,MATCH($A33,'考勤辅助表-上午'!$C$1:$L$1,0)),H$2,'考勤辅助表-上午'!$O:$O,$J33)+COUNTIFS(OFFSET('考勤辅助表-下午'!$B:$B,0,MATCH($A33,'考勤辅助表-下午'!$C$1:$L$1,0)),H$2,'考勤辅助表-下午'!$O:$O,$J33))/2</f>
        <v>0</v>
      </c>
      <c r="I33" s="38">
        <f ca="1">(COUNTIFS(OFFSET('考勤辅助表-上午'!$B:$B,0,MATCH($A33,'考勤辅助表-上午'!$C$1:$L$1,0)),I$2,'考勤辅助表-上午'!$O:$O,$J33)+COUNTIFS(OFFSET('考勤辅助表-下午'!$B:$B,0,MATCH($A33,'考勤辅助表-下午'!$C$1:$L$1,0)),I$2,'考勤辅助表-下午'!$O:$O,$J33))/2</f>
        <v>0</v>
      </c>
      <c r="J33" s="37" t="str">
        <f>程序表!G5</f>
        <v>8.21-8.27</v>
      </c>
      <c r="K33" s="42">
        <f>程序表!H5</f>
        <v>7</v>
      </c>
      <c r="L33" s="43" t="b">
        <f ca="1" t="shared" si="5"/>
        <v>0</v>
      </c>
      <c r="M33" s="42">
        <f ca="1" t="shared" si="6"/>
        <v>0</v>
      </c>
      <c r="N33" s="38">
        <f ca="1">(COUNTIFS(OFFSET('考勤辅助表-上午'!$B:$B,0,MATCH($A33,'考勤辅助表-上午'!$C$1:$L$1,0)),N$2,'考勤辅助表-上午'!$O:$O,$J33)+COUNTIFS(OFFSET('考勤辅助表-下午'!$B:$B,0,MATCH($A33,'考勤辅助表-下午'!$C$1:$L$1,0)),N$2,'考勤辅助表-下午'!$O:$O,$J33))/2</f>
        <v>0</v>
      </c>
      <c r="O33" s="38">
        <f ca="1">(COUNTIFS(OFFSET('考勤辅助表-上午'!$B:$B,0,MATCH($A33,'考勤辅助表-上午'!$C$1:$L$1,0)),O$2,'考勤辅助表-上午'!$O:$O,$J33)+COUNTIFS(OFFSET('考勤辅助表-下午'!$B:$B,0,MATCH($A33,'考勤辅助表-下午'!$C$1:$L$1,0)),O$2,'考勤辅助表-下午'!$O:$O,$J33))/2</f>
        <v>0</v>
      </c>
      <c r="P33" s="38">
        <f ca="1">(COUNTIFS(OFFSET('考勤辅助表-上午'!$B:$B,0,MATCH($A33,'考勤辅助表-上午'!$C$1:$L$1,0)),P$2,'考勤辅助表-上午'!$O:$O,$J33)+COUNTIFS(OFFSET('考勤辅助表-下午'!$B:$B,0,MATCH($A33,'考勤辅助表-下午'!$C$1:$L$1,0)),P$2,'考勤辅助表-下午'!$O:$O,$J33))/2</f>
        <v>0</v>
      </c>
      <c r="Q33" s="38">
        <f ca="1">(COUNTIFS(OFFSET('考勤辅助表-上午'!$B:$B,0,MATCH($A33,'考勤辅助表-上午'!$C$1:$L$1,0)),Q$2,'考勤辅助表-上午'!$O:$O,$J33)+COUNTIFS(OFFSET('考勤辅助表-下午'!$B:$B,0,MATCH($A33,'考勤辅助表-下午'!$C$1:$L$1,0)),Q$2,'考勤辅助表-下午'!$O:$O,$J33))/2</f>
        <v>0</v>
      </c>
      <c r="R33" s="38">
        <f ca="1">(COUNTIFS(OFFSET('考勤辅助表-上午'!$B:$B,0,MATCH($A33,'考勤辅助表-上午'!$C$1:$L$1,0)),R$2,'考勤辅助表-上午'!$O:$O,$J33)+COUNTIFS(OFFSET('考勤辅助表-下午'!$B:$B,0,MATCH($A33,'考勤辅助表-下午'!$C$1:$L$1,0)),R$2,'考勤辅助表-下午'!$O:$O,$J33))/2</f>
        <v>0</v>
      </c>
    </row>
    <row r="34" spans="1:18">
      <c r="A34" s="37" t="str">
        <f ca="1" t="shared" si="13"/>
        <v>陈剑武</v>
      </c>
      <c r="B34" s="38">
        <f ca="1">(COUNTIFS(OFFSET('考勤辅助表-上午'!$B:$B,0,MATCH($A34,'考勤辅助表-上午'!$C$1:$L$1,0)),B$2,'考勤辅助表-上午'!$O:$O,$J34)+COUNTIFS(OFFSET('考勤辅助表-下午'!$B:$B,0,MATCH($A34,'考勤辅助表-下午'!$C$1:$L$1,0)),B$2,'考勤辅助表-下午'!$O:$O,$J34))/2</f>
        <v>0</v>
      </c>
      <c r="C34" s="38">
        <f ca="1">(COUNTIFS(OFFSET('考勤辅助表-上午'!$B:$B,0,MATCH($A34,'考勤辅助表-上午'!$C$1:$L$1,0)),C$2,'考勤辅助表-上午'!$O:$O,$J34)+COUNTIFS(OFFSET('考勤辅助表-下午'!$B:$B,0,MATCH($A34,'考勤辅助表-下午'!$C$1:$L$1,0)),C$2,'考勤辅助表-下午'!$O:$O,$J34))/2</f>
        <v>0</v>
      </c>
      <c r="D34" s="39">
        <f ca="1" t="shared" si="1"/>
        <v>0</v>
      </c>
      <c r="E34" s="38">
        <f ca="1">(COUNTIFS(OFFSET('考勤辅助表-上午'!$B:$B,0,MATCH($A34,'考勤辅助表-上午'!$C$1:$L$1,0)),E$2,'考勤辅助表-上午'!$O:$O,$J34)+COUNTIFS(OFFSET('考勤辅助表-下午'!$B:$B,0,MATCH($A34,'考勤辅助表-下午'!$C$1:$L$1,0)),E$2,'考勤辅助表-下午'!$O:$O,$J34))/2</f>
        <v>0</v>
      </c>
      <c r="F34" s="38">
        <f ca="1">(COUNTIFS(OFFSET('考勤辅助表-上午'!$B:$B,0,MATCH($A34,'考勤辅助表-上午'!$C$1:$L$1,0)),F$2,'考勤辅助表-上午'!$O:$O,$J34)+COUNTIFS(OFFSET('考勤辅助表-下午'!$B:$B,0,MATCH($A34,'考勤辅助表-下午'!$C$1:$L$1,0)),F$2,'考勤辅助表-下午'!$O:$O,$J34))/2</f>
        <v>0</v>
      </c>
      <c r="G34" s="39">
        <f ca="1" t="shared" si="2"/>
        <v>0</v>
      </c>
      <c r="H34" s="38">
        <f ca="1">(COUNTIFS(OFFSET('考勤辅助表-上午'!$B:$B,0,MATCH($A34,'考勤辅助表-上午'!$C$1:$L$1,0)),H$2,'考勤辅助表-上午'!$O:$O,$J34)+COUNTIFS(OFFSET('考勤辅助表-下午'!$B:$B,0,MATCH($A34,'考勤辅助表-下午'!$C$1:$L$1,0)),H$2,'考勤辅助表-下午'!$O:$O,$J34))/2</f>
        <v>0</v>
      </c>
      <c r="I34" s="38">
        <f ca="1">(COUNTIFS(OFFSET('考勤辅助表-上午'!$B:$B,0,MATCH($A34,'考勤辅助表-上午'!$C$1:$L$1,0)),I$2,'考勤辅助表-上午'!$O:$O,$J34)+COUNTIFS(OFFSET('考勤辅助表-下午'!$B:$B,0,MATCH($A34,'考勤辅助表-下午'!$C$1:$L$1,0)),I$2,'考勤辅助表-下午'!$O:$O,$J34))/2</f>
        <v>0</v>
      </c>
      <c r="J34" s="37" t="str">
        <f t="shared" ref="J34:J42" si="14">J33</f>
        <v>8.21-8.27</v>
      </c>
      <c r="K34" s="42">
        <f t="shared" ref="K34:K42" si="15">K33</f>
        <v>7</v>
      </c>
      <c r="L34" s="43" t="b">
        <f ca="1" t="shared" si="5"/>
        <v>0</v>
      </c>
      <c r="M34" s="42">
        <f ca="1" t="shared" si="6"/>
        <v>0</v>
      </c>
      <c r="N34" s="38">
        <f ca="1">(COUNTIFS(OFFSET('考勤辅助表-上午'!$B:$B,0,MATCH($A34,'考勤辅助表-上午'!$C$1:$L$1,0)),N$2,'考勤辅助表-上午'!$O:$O,$J34)+COUNTIFS(OFFSET('考勤辅助表-下午'!$B:$B,0,MATCH($A34,'考勤辅助表-下午'!$C$1:$L$1,0)),N$2,'考勤辅助表-下午'!$O:$O,$J34))/2</f>
        <v>0</v>
      </c>
      <c r="O34" s="38">
        <f ca="1">(COUNTIFS(OFFSET('考勤辅助表-上午'!$B:$B,0,MATCH($A34,'考勤辅助表-上午'!$C$1:$L$1,0)),O$2,'考勤辅助表-上午'!$O:$O,$J34)+COUNTIFS(OFFSET('考勤辅助表-下午'!$B:$B,0,MATCH($A34,'考勤辅助表-下午'!$C$1:$L$1,0)),O$2,'考勤辅助表-下午'!$O:$O,$J34))/2</f>
        <v>0</v>
      </c>
      <c r="P34" s="38">
        <f ca="1">(COUNTIFS(OFFSET('考勤辅助表-上午'!$B:$B,0,MATCH($A34,'考勤辅助表-上午'!$C$1:$L$1,0)),P$2,'考勤辅助表-上午'!$O:$O,$J34)+COUNTIFS(OFFSET('考勤辅助表-下午'!$B:$B,0,MATCH($A34,'考勤辅助表-下午'!$C$1:$L$1,0)),P$2,'考勤辅助表-下午'!$O:$O,$J34))/2</f>
        <v>0</v>
      </c>
      <c r="Q34" s="38">
        <f ca="1">(COUNTIFS(OFFSET('考勤辅助表-上午'!$B:$B,0,MATCH($A34,'考勤辅助表-上午'!$C$1:$L$1,0)),Q$2,'考勤辅助表-上午'!$O:$O,$J34)+COUNTIFS(OFFSET('考勤辅助表-下午'!$B:$B,0,MATCH($A34,'考勤辅助表-下午'!$C$1:$L$1,0)),Q$2,'考勤辅助表-下午'!$O:$O,$J34))/2</f>
        <v>0</v>
      </c>
      <c r="R34" s="38">
        <f ca="1">(COUNTIFS(OFFSET('考勤辅助表-上午'!$B:$B,0,MATCH($A34,'考勤辅助表-上午'!$C$1:$L$1,0)),R$2,'考勤辅助表-上午'!$O:$O,$J34)+COUNTIFS(OFFSET('考勤辅助表-下午'!$B:$B,0,MATCH($A34,'考勤辅助表-下午'!$C$1:$L$1,0)),R$2,'考勤辅助表-下午'!$O:$O,$J34))/2</f>
        <v>0</v>
      </c>
    </row>
    <row r="35" spans="1:18">
      <c r="A35" s="37" t="str">
        <f ca="1" t="shared" si="13"/>
        <v>李小燕</v>
      </c>
      <c r="B35" s="38">
        <f ca="1">(COUNTIFS(OFFSET('考勤辅助表-上午'!$B:$B,0,MATCH($A35,'考勤辅助表-上午'!$C$1:$L$1,0)),B$2,'考勤辅助表-上午'!$O:$O,$J35)+COUNTIFS(OFFSET('考勤辅助表-下午'!$B:$B,0,MATCH($A35,'考勤辅助表-下午'!$C$1:$L$1,0)),B$2,'考勤辅助表-下午'!$O:$O,$J35))/2</f>
        <v>0</v>
      </c>
      <c r="C35" s="38">
        <f ca="1">(COUNTIFS(OFFSET('考勤辅助表-上午'!$B:$B,0,MATCH($A35,'考勤辅助表-上午'!$C$1:$L$1,0)),C$2,'考勤辅助表-上午'!$O:$O,$J35)+COUNTIFS(OFFSET('考勤辅助表-下午'!$B:$B,0,MATCH($A35,'考勤辅助表-下午'!$C$1:$L$1,0)),C$2,'考勤辅助表-下午'!$O:$O,$J35))/2</f>
        <v>0</v>
      </c>
      <c r="D35" s="39">
        <f ca="1" t="shared" si="1"/>
        <v>0</v>
      </c>
      <c r="E35" s="38">
        <f ca="1">(COUNTIFS(OFFSET('考勤辅助表-上午'!$B:$B,0,MATCH($A35,'考勤辅助表-上午'!$C$1:$L$1,0)),E$2,'考勤辅助表-上午'!$O:$O,$J35)+COUNTIFS(OFFSET('考勤辅助表-下午'!$B:$B,0,MATCH($A35,'考勤辅助表-下午'!$C$1:$L$1,0)),E$2,'考勤辅助表-下午'!$O:$O,$J35))/2</f>
        <v>0</v>
      </c>
      <c r="F35" s="38">
        <f ca="1">(COUNTIFS(OFFSET('考勤辅助表-上午'!$B:$B,0,MATCH($A35,'考勤辅助表-上午'!$C$1:$L$1,0)),F$2,'考勤辅助表-上午'!$O:$O,$J35)+COUNTIFS(OFFSET('考勤辅助表-下午'!$B:$B,0,MATCH($A35,'考勤辅助表-下午'!$C$1:$L$1,0)),F$2,'考勤辅助表-下午'!$O:$O,$J35))/2</f>
        <v>0</v>
      </c>
      <c r="G35" s="39">
        <f ca="1" t="shared" si="2"/>
        <v>0</v>
      </c>
      <c r="H35" s="38">
        <f ca="1">(COUNTIFS(OFFSET('考勤辅助表-上午'!$B:$B,0,MATCH($A35,'考勤辅助表-上午'!$C$1:$L$1,0)),H$2,'考勤辅助表-上午'!$O:$O,$J35)+COUNTIFS(OFFSET('考勤辅助表-下午'!$B:$B,0,MATCH($A35,'考勤辅助表-下午'!$C$1:$L$1,0)),H$2,'考勤辅助表-下午'!$O:$O,$J35))/2</f>
        <v>0</v>
      </c>
      <c r="I35" s="38">
        <f ca="1">(COUNTIFS(OFFSET('考勤辅助表-上午'!$B:$B,0,MATCH($A35,'考勤辅助表-上午'!$C$1:$L$1,0)),I$2,'考勤辅助表-上午'!$O:$O,$J35)+COUNTIFS(OFFSET('考勤辅助表-下午'!$B:$B,0,MATCH($A35,'考勤辅助表-下午'!$C$1:$L$1,0)),I$2,'考勤辅助表-下午'!$O:$O,$J35))/2</f>
        <v>0</v>
      </c>
      <c r="J35" s="37" t="str">
        <f t="shared" si="14"/>
        <v>8.21-8.27</v>
      </c>
      <c r="K35" s="42">
        <f t="shared" si="15"/>
        <v>7</v>
      </c>
      <c r="L35" s="43" t="b">
        <f ca="1" t="shared" si="5"/>
        <v>0</v>
      </c>
      <c r="M35" s="42">
        <f ca="1" t="shared" si="6"/>
        <v>0</v>
      </c>
      <c r="N35" s="38">
        <f ca="1">(COUNTIFS(OFFSET('考勤辅助表-上午'!$B:$B,0,MATCH($A35,'考勤辅助表-上午'!$C$1:$L$1,0)),N$2,'考勤辅助表-上午'!$O:$O,$J35)+COUNTIFS(OFFSET('考勤辅助表-下午'!$B:$B,0,MATCH($A35,'考勤辅助表-下午'!$C$1:$L$1,0)),N$2,'考勤辅助表-下午'!$O:$O,$J35))/2</f>
        <v>0</v>
      </c>
      <c r="O35" s="38">
        <f ca="1">(COUNTIFS(OFFSET('考勤辅助表-上午'!$B:$B,0,MATCH($A35,'考勤辅助表-上午'!$C$1:$L$1,0)),O$2,'考勤辅助表-上午'!$O:$O,$J35)+COUNTIFS(OFFSET('考勤辅助表-下午'!$B:$B,0,MATCH($A35,'考勤辅助表-下午'!$C$1:$L$1,0)),O$2,'考勤辅助表-下午'!$O:$O,$J35))/2</f>
        <v>0</v>
      </c>
      <c r="P35" s="38">
        <f ca="1">(COUNTIFS(OFFSET('考勤辅助表-上午'!$B:$B,0,MATCH($A35,'考勤辅助表-上午'!$C$1:$L$1,0)),P$2,'考勤辅助表-上午'!$O:$O,$J35)+COUNTIFS(OFFSET('考勤辅助表-下午'!$B:$B,0,MATCH($A35,'考勤辅助表-下午'!$C$1:$L$1,0)),P$2,'考勤辅助表-下午'!$O:$O,$J35))/2</f>
        <v>0</v>
      </c>
      <c r="Q35" s="38">
        <f ca="1">(COUNTIFS(OFFSET('考勤辅助表-上午'!$B:$B,0,MATCH($A35,'考勤辅助表-上午'!$C$1:$L$1,0)),Q$2,'考勤辅助表-上午'!$O:$O,$J35)+COUNTIFS(OFFSET('考勤辅助表-下午'!$B:$B,0,MATCH($A35,'考勤辅助表-下午'!$C$1:$L$1,0)),Q$2,'考勤辅助表-下午'!$O:$O,$J35))/2</f>
        <v>0</v>
      </c>
      <c r="R35" s="38">
        <f ca="1">(COUNTIFS(OFFSET('考勤辅助表-上午'!$B:$B,0,MATCH($A35,'考勤辅助表-上午'!$C$1:$L$1,0)),R$2,'考勤辅助表-上午'!$O:$O,$J35)+COUNTIFS(OFFSET('考勤辅助表-下午'!$B:$B,0,MATCH($A35,'考勤辅助表-下午'!$C$1:$L$1,0)),R$2,'考勤辅助表-下午'!$O:$O,$J35))/2</f>
        <v>0</v>
      </c>
    </row>
    <row r="36" spans="1:18">
      <c r="A36" s="37" t="str">
        <f ca="1" t="shared" si="13"/>
        <v>张晓豆</v>
      </c>
      <c r="B36" s="38">
        <f ca="1">(COUNTIFS(OFFSET('考勤辅助表-上午'!$B:$B,0,MATCH($A36,'考勤辅助表-上午'!$C$1:$L$1,0)),B$2,'考勤辅助表-上午'!$O:$O,$J36)+COUNTIFS(OFFSET('考勤辅助表-下午'!$B:$B,0,MATCH($A36,'考勤辅助表-下午'!$C$1:$L$1,0)),B$2,'考勤辅助表-下午'!$O:$O,$J36))/2</f>
        <v>0</v>
      </c>
      <c r="C36" s="38">
        <f ca="1">(COUNTIFS(OFFSET('考勤辅助表-上午'!$B:$B,0,MATCH($A36,'考勤辅助表-上午'!$C$1:$L$1,0)),C$2,'考勤辅助表-上午'!$O:$O,$J36)+COUNTIFS(OFFSET('考勤辅助表-下午'!$B:$B,0,MATCH($A36,'考勤辅助表-下午'!$C$1:$L$1,0)),C$2,'考勤辅助表-下午'!$O:$O,$J36))/2</f>
        <v>0</v>
      </c>
      <c r="D36" s="39">
        <f ca="1" t="shared" ref="D36:D52" si="16">SUM(B36:C36)</f>
        <v>0</v>
      </c>
      <c r="E36" s="38">
        <f ca="1">(COUNTIFS(OFFSET('考勤辅助表-上午'!$B:$B,0,MATCH($A36,'考勤辅助表-上午'!$C$1:$L$1,0)),E$2,'考勤辅助表-上午'!$O:$O,$J36)+COUNTIFS(OFFSET('考勤辅助表-下午'!$B:$B,0,MATCH($A36,'考勤辅助表-下午'!$C$1:$L$1,0)),E$2,'考勤辅助表-下午'!$O:$O,$J36))/2</f>
        <v>0</v>
      </c>
      <c r="F36" s="38">
        <f ca="1">(COUNTIFS(OFFSET('考勤辅助表-上午'!$B:$B,0,MATCH($A36,'考勤辅助表-上午'!$C$1:$L$1,0)),F$2,'考勤辅助表-上午'!$O:$O,$J36)+COUNTIFS(OFFSET('考勤辅助表-下午'!$B:$B,0,MATCH($A36,'考勤辅助表-下午'!$C$1:$L$1,0)),F$2,'考勤辅助表-下午'!$O:$O,$J36))/2</f>
        <v>0</v>
      </c>
      <c r="G36" s="39">
        <f ca="1" t="shared" ref="G36:G52" si="17">SUM(E36:F36)</f>
        <v>0</v>
      </c>
      <c r="H36" s="38">
        <f ca="1">(COUNTIFS(OFFSET('考勤辅助表-上午'!$B:$B,0,MATCH($A36,'考勤辅助表-上午'!$C$1:$L$1,0)),H$2,'考勤辅助表-上午'!$O:$O,$J36)+COUNTIFS(OFFSET('考勤辅助表-下午'!$B:$B,0,MATCH($A36,'考勤辅助表-下午'!$C$1:$L$1,0)),H$2,'考勤辅助表-下午'!$O:$O,$J36))/2</f>
        <v>0</v>
      </c>
      <c r="I36" s="38">
        <f ca="1">(COUNTIFS(OFFSET('考勤辅助表-上午'!$B:$B,0,MATCH($A36,'考勤辅助表-上午'!$C$1:$L$1,0)),I$2,'考勤辅助表-上午'!$O:$O,$J36)+COUNTIFS(OFFSET('考勤辅助表-下午'!$B:$B,0,MATCH($A36,'考勤辅助表-下午'!$C$1:$L$1,0)),I$2,'考勤辅助表-下午'!$O:$O,$J36))/2</f>
        <v>0</v>
      </c>
      <c r="J36" s="37" t="str">
        <f t="shared" si="14"/>
        <v>8.21-8.27</v>
      </c>
      <c r="K36" s="42">
        <f t="shared" si="15"/>
        <v>7</v>
      </c>
      <c r="L36" s="43" t="b">
        <f ca="1" t="shared" ref="L36:L52" si="18">K36=M36</f>
        <v>0</v>
      </c>
      <c r="M36" s="42">
        <f ca="1" t="shared" ref="M36:M52" si="19">SUM(B36,C36,E36,F36,H36,I36,N36,O36,P36,Q36,R36)</f>
        <v>0</v>
      </c>
      <c r="N36" s="38">
        <f ca="1">(COUNTIFS(OFFSET('考勤辅助表-上午'!$B:$B,0,MATCH($A36,'考勤辅助表-上午'!$C$1:$L$1,0)),N$2,'考勤辅助表-上午'!$O:$O,$J36)+COUNTIFS(OFFSET('考勤辅助表-下午'!$B:$B,0,MATCH($A36,'考勤辅助表-下午'!$C$1:$L$1,0)),N$2,'考勤辅助表-下午'!$O:$O,$J36))/2</f>
        <v>0</v>
      </c>
      <c r="O36" s="38">
        <f ca="1">(COUNTIFS(OFFSET('考勤辅助表-上午'!$B:$B,0,MATCH($A36,'考勤辅助表-上午'!$C$1:$L$1,0)),O$2,'考勤辅助表-上午'!$O:$O,$J36)+COUNTIFS(OFFSET('考勤辅助表-下午'!$B:$B,0,MATCH($A36,'考勤辅助表-下午'!$C$1:$L$1,0)),O$2,'考勤辅助表-下午'!$O:$O,$J36))/2</f>
        <v>0</v>
      </c>
      <c r="P36" s="38">
        <f ca="1">(COUNTIFS(OFFSET('考勤辅助表-上午'!$B:$B,0,MATCH($A36,'考勤辅助表-上午'!$C$1:$L$1,0)),P$2,'考勤辅助表-上午'!$O:$O,$J36)+COUNTIFS(OFFSET('考勤辅助表-下午'!$B:$B,0,MATCH($A36,'考勤辅助表-下午'!$C$1:$L$1,0)),P$2,'考勤辅助表-下午'!$O:$O,$J36))/2</f>
        <v>0</v>
      </c>
      <c r="Q36" s="38">
        <f ca="1">(COUNTIFS(OFFSET('考勤辅助表-上午'!$B:$B,0,MATCH($A36,'考勤辅助表-上午'!$C$1:$L$1,0)),Q$2,'考勤辅助表-上午'!$O:$O,$J36)+COUNTIFS(OFFSET('考勤辅助表-下午'!$B:$B,0,MATCH($A36,'考勤辅助表-下午'!$C$1:$L$1,0)),Q$2,'考勤辅助表-下午'!$O:$O,$J36))/2</f>
        <v>0</v>
      </c>
      <c r="R36" s="38">
        <f ca="1">(COUNTIFS(OFFSET('考勤辅助表-上午'!$B:$B,0,MATCH($A36,'考勤辅助表-上午'!$C$1:$L$1,0)),R$2,'考勤辅助表-上午'!$O:$O,$J36)+COUNTIFS(OFFSET('考勤辅助表-下午'!$B:$B,0,MATCH($A36,'考勤辅助表-下午'!$C$1:$L$1,0)),R$2,'考勤辅助表-下午'!$O:$O,$J36))/2</f>
        <v>0</v>
      </c>
    </row>
    <row r="37" spans="1:18">
      <c r="A37" s="37" t="str">
        <f ca="1" t="shared" si="13"/>
        <v>尚之腾</v>
      </c>
      <c r="B37" s="38">
        <f ca="1">(COUNTIFS(OFFSET('考勤辅助表-上午'!$B:$B,0,MATCH($A37,'考勤辅助表-上午'!$C$1:$L$1,0)),B$2,'考勤辅助表-上午'!$O:$O,$J37)+COUNTIFS(OFFSET('考勤辅助表-下午'!$B:$B,0,MATCH($A37,'考勤辅助表-下午'!$C$1:$L$1,0)),B$2,'考勤辅助表-下午'!$O:$O,$J37))/2</f>
        <v>0</v>
      </c>
      <c r="C37" s="38">
        <f ca="1">(COUNTIFS(OFFSET('考勤辅助表-上午'!$B:$B,0,MATCH($A37,'考勤辅助表-上午'!$C$1:$L$1,0)),C$2,'考勤辅助表-上午'!$O:$O,$J37)+COUNTIFS(OFFSET('考勤辅助表-下午'!$B:$B,0,MATCH($A37,'考勤辅助表-下午'!$C$1:$L$1,0)),C$2,'考勤辅助表-下午'!$O:$O,$J37))/2</f>
        <v>0</v>
      </c>
      <c r="D37" s="39">
        <f ca="1" t="shared" si="16"/>
        <v>0</v>
      </c>
      <c r="E37" s="38">
        <f ca="1">(COUNTIFS(OFFSET('考勤辅助表-上午'!$B:$B,0,MATCH($A37,'考勤辅助表-上午'!$C$1:$L$1,0)),E$2,'考勤辅助表-上午'!$O:$O,$J37)+COUNTIFS(OFFSET('考勤辅助表-下午'!$B:$B,0,MATCH($A37,'考勤辅助表-下午'!$C$1:$L$1,0)),E$2,'考勤辅助表-下午'!$O:$O,$J37))/2</f>
        <v>0</v>
      </c>
      <c r="F37" s="38">
        <f ca="1">(COUNTIFS(OFFSET('考勤辅助表-上午'!$B:$B,0,MATCH($A37,'考勤辅助表-上午'!$C$1:$L$1,0)),F$2,'考勤辅助表-上午'!$O:$O,$J37)+COUNTIFS(OFFSET('考勤辅助表-下午'!$B:$B,0,MATCH($A37,'考勤辅助表-下午'!$C$1:$L$1,0)),F$2,'考勤辅助表-下午'!$O:$O,$J37))/2</f>
        <v>0</v>
      </c>
      <c r="G37" s="39">
        <f ca="1" t="shared" si="17"/>
        <v>0</v>
      </c>
      <c r="H37" s="38">
        <f ca="1">(COUNTIFS(OFFSET('考勤辅助表-上午'!$B:$B,0,MATCH($A37,'考勤辅助表-上午'!$C$1:$L$1,0)),H$2,'考勤辅助表-上午'!$O:$O,$J37)+COUNTIFS(OFFSET('考勤辅助表-下午'!$B:$B,0,MATCH($A37,'考勤辅助表-下午'!$C$1:$L$1,0)),H$2,'考勤辅助表-下午'!$O:$O,$J37))/2</f>
        <v>0</v>
      </c>
      <c r="I37" s="38">
        <f ca="1">(COUNTIFS(OFFSET('考勤辅助表-上午'!$B:$B,0,MATCH($A37,'考勤辅助表-上午'!$C$1:$L$1,0)),I$2,'考勤辅助表-上午'!$O:$O,$J37)+COUNTIFS(OFFSET('考勤辅助表-下午'!$B:$B,0,MATCH($A37,'考勤辅助表-下午'!$C$1:$L$1,0)),I$2,'考勤辅助表-下午'!$O:$O,$J37))/2</f>
        <v>0</v>
      </c>
      <c r="J37" s="37" t="str">
        <f t="shared" si="14"/>
        <v>8.21-8.27</v>
      </c>
      <c r="K37" s="42">
        <f t="shared" si="15"/>
        <v>7</v>
      </c>
      <c r="L37" s="43" t="b">
        <f ca="1" t="shared" si="18"/>
        <v>0</v>
      </c>
      <c r="M37" s="42">
        <f ca="1" t="shared" si="19"/>
        <v>0</v>
      </c>
      <c r="N37" s="38">
        <f ca="1">(COUNTIFS(OFFSET('考勤辅助表-上午'!$B:$B,0,MATCH($A37,'考勤辅助表-上午'!$C$1:$L$1,0)),N$2,'考勤辅助表-上午'!$O:$O,$J37)+COUNTIFS(OFFSET('考勤辅助表-下午'!$B:$B,0,MATCH($A37,'考勤辅助表-下午'!$C$1:$L$1,0)),N$2,'考勤辅助表-下午'!$O:$O,$J37))/2</f>
        <v>0</v>
      </c>
      <c r="O37" s="38">
        <f ca="1">(COUNTIFS(OFFSET('考勤辅助表-上午'!$B:$B,0,MATCH($A37,'考勤辅助表-上午'!$C$1:$L$1,0)),O$2,'考勤辅助表-上午'!$O:$O,$J37)+COUNTIFS(OFFSET('考勤辅助表-下午'!$B:$B,0,MATCH($A37,'考勤辅助表-下午'!$C$1:$L$1,0)),O$2,'考勤辅助表-下午'!$O:$O,$J37))/2</f>
        <v>0</v>
      </c>
      <c r="P37" s="38">
        <f ca="1">(COUNTIFS(OFFSET('考勤辅助表-上午'!$B:$B,0,MATCH($A37,'考勤辅助表-上午'!$C$1:$L$1,0)),P$2,'考勤辅助表-上午'!$O:$O,$J37)+COUNTIFS(OFFSET('考勤辅助表-下午'!$B:$B,0,MATCH($A37,'考勤辅助表-下午'!$C$1:$L$1,0)),P$2,'考勤辅助表-下午'!$O:$O,$J37))/2</f>
        <v>0</v>
      </c>
      <c r="Q37" s="38">
        <f ca="1">(COUNTIFS(OFFSET('考勤辅助表-上午'!$B:$B,0,MATCH($A37,'考勤辅助表-上午'!$C$1:$L$1,0)),Q$2,'考勤辅助表-上午'!$O:$O,$J37)+COUNTIFS(OFFSET('考勤辅助表-下午'!$B:$B,0,MATCH($A37,'考勤辅助表-下午'!$C$1:$L$1,0)),Q$2,'考勤辅助表-下午'!$O:$O,$J37))/2</f>
        <v>0</v>
      </c>
      <c r="R37" s="38">
        <f ca="1">(COUNTIFS(OFFSET('考勤辅助表-上午'!$B:$B,0,MATCH($A37,'考勤辅助表-上午'!$C$1:$L$1,0)),R$2,'考勤辅助表-上午'!$O:$O,$J37)+COUNTIFS(OFFSET('考勤辅助表-下午'!$B:$B,0,MATCH($A37,'考勤辅助表-下午'!$C$1:$L$1,0)),R$2,'考勤辅助表-下午'!$O:$O,$J37))/2</f>
        <v>0</v>
      </c>
    </row>
    <row r="38" spans="1:18">
      <c r="A38" s="37" t="str">
        <f ca="1" t="shared" si="13"/>
        <v>闫浩</v>
      </c>
      <c r="B38" s="38">
        <f ca="1">(COUNTIFS(OFFSET('考勤辅助表-上午'!$B:$B,0,MATCH($A38,'考勤辅助表-上午'!$C$1:$L$1,0)),B$2,'考勤辅助表-上午'!$O:$O,$J38)+COUNTIFS(OFFSET('考勤辅助表-下午'!$B:$B,0,MATCH($A38,'考勤辅助表-下午'!$C$1:$L$1,0)),B$2,'考勤辅助表-下午'!$O:$O,$J38))/2</f>
        <v>0</v>
      </c>
      <c r="C38" s="38">
        <f ca="1">(COUNTIFS(OFFSET('考勤辅助表-上午'!$B:$B,0,MATCH($A38,'考勤辅助表-上午'!$C$1:$L$1,0)),C$2,'考勤辅助表-上午'!$O:$O,$J38)+COUNTIFS(OFFSET('考勤辅助表-下午'!$B:$B,0,MATCH($A38,'考勤辅助表-下午'!$C$1:$L$1,0)),C$2,'考勤辅助表-下午'!$O:$O,$J38))/2</f>
        <v>0</v>
      </c>
      <c r="D38" s="39">
        <f ca="1" t="shared" si="16"/>
        <v>0</v>
      </c>
      <c r="E38" s="38">
        <f ca="1">(COUNTIFS(OFFSET('考勤辅助表-上午'!$B:$B,0,MATCH($A38,'考勤辅助表-上午'!$C$1:$L$1,0)),E$2,'考勤辅助表-上午'!$O:$O,$J38)+COUNTIFS(OFFSET('考勤辅助表-下午'!$B:$B,0,MATCH($A38,'考勤辅助表-下午'!$C$1:$L$1,0)),E$2,'考勤辅助表-下午'!$O:$O,$J38))/2</f>
        <v>0</v>
      </c>
      <c r="F38" s="38">
        <f ca="1">(COUNTIFS(OFFSET('考勤辅助表-上午'!$B:$B,0,MATCH($A38,'考勤辅助表-上午'!$C$1:$L$1,0)),F$2,'考勤辅助表-上午'!$O:$O,$J38)+COUNTIFS(OFFSET('考勤辅助表-下午'!$B:$B,0,MATCH($A38,'考勤辅助表-下午'!$C$1:$L$1,0)),F$2,'考勤辅助表-下午'!$O:$O,$J38))/2</f>
        <v>0</v>
      </c>
      <c r="G38" s="39">
        <f ca="1" t="shared" si="17"/>
        <v>0</v>
      </c>
      <c r="H38" s="38">
        <f ca="1">(COUNTIFS(OFFSET('考勤辅助表-上午'!$B:$B,0,MATCH($A38,'考勤辅助表-上午'!$C$1:$L$1,0)),H$2,'考勤辅助表-上午'!$O:$O,$J38)+COUNTIFS(OFFSET('考勤辅助表-下午'!$B:$B,0,MATCH($A38,'考勤辅助表-下午'!$C$1:$L$1,0)),H$2,'考勤辅助表-下午'!$O:$O,$J38))/2</f>
        <v>0</v>
      </c>
      <c r="I38" s="38">
        <f ca="1">(COUNTIFS(OFFSET('考勤辅助表-上午'!$B:$B,0,MATCH($A38,'考勤辅助表-上午'!$C$1:$L$1,0)),I$2,'考勤辅助表-上午'!$O:$O,$J38)+COUNTIFS(OFFSET('考勤辅助表-下午'!$B:$B,0,MATCH($A38,'考勤辅助表-下午'!$C$1:$L$1,0)),I$2,'考勤辅助表-下午'!$O:$O,$J38))/2</f>
        <v>0</v>
      </c>
      <c r="J38" s="37" t="str">
        <f t="shared" si="14"/>
        <v>8.21-8.27</v>
      </c>
      <c r="K38" s="42">
        <f t="shared" si="15"/>
        <v>7</v>
      </c>
      <c r="L38" s="43" t="b">
        <f ca="1" t="shared" si="18"/>
        <v>0</v>
      </c>
      <c r="M38" s="42">
        <f ca="1" t="shared" si="19"/>
        <v>0</v>
      </c>
      <c r="N38" s="38">
        <f ca="1">(COUNTIFS(OFFSET('考勤辅助表-上午'!$B:$B,0,MATCH($A38,'考勤辅助表-上午'!$C$1:$L$1,0)),N$2,'考勤辅助表-上午'!$O:$O,$J38)+COUNTIFS(OFFSET('考勤辅助表-下午'!$B:$B,0,MATCH($A38,'考勤辅助表-下午'!$C$1:$L$1,0)),N$2,'考勤辅助表-下午'!$O:$O,$J38))/2</f>
        <v>0</v>
      </c>
      <c r="O38" s="38">
        <f ca="1">(COUNTIFS(OFFSET('考勤辅助表-上午'!$B:$B,0,MATCH($A38,'考勤辅助表-上午'!$C$1:$L$1,0)),O$2,'考勤辅助表-上午'!$O:$O,$J38)+COUNTIFS(OFFSET('考勤辅助表-下午'!$B:$B,0,MATCH($A38,'考勤辅助表-下午'!$C$1:$L$1,0)),O$2,'考勤辅助表-下午'!$O:$O,$J38))/2</f>
        <v>0</v>
      </c>
      <c r="P38" s="38">
        <f ca="1">(COUNTIFS(OFFSET('考勤辅助表-上午'!$B:$B,0,MATCH($A38,'考勤辅助表-上午'!$C$1:$L$1,0)),P$2,'考勤辅助表-上午'!$O:$O,$J38)+COUNTIFS(OFFSET('考勤辅助表-下午'!$B:$B,0,MATCH($A38,'考勤辅助表-下午'!$C$1:$L$1,0)),P$2,'考勤辅助表-下午'!$O:$O,$J38))/2</f>
        <v>0</v>
      </c>
      <c r="Q38" s="38">
        <f ca="1">(COUNTIFS(OFFSET('考勤辅助表-上午'!$B:$B,0,MATCH($A38,'考勤辅助表-上午'!$C$1:$L$1,0)),Q$2,'考勤辅助表-上午'!$O:$O,$J38)+COUNTIFS(OFFSET('考勤辅助表-下午'!$B:$B,0,MATCH($A38,'考勤辅助表-下午'!$C$1:$L$1,0)),Q$2,'考勤辅助表-下午'!$O:$O,$J38))/2</f>
        <v>0</v>
      </c>
      <c r="R38" s="38">
        <f ca="1">(COUNTIFS(OFFSET('考勤辅助表-上午'!$B:$B,0,MATCH($A38,'考勤辅助表-上午'!$C$1:$L$1,0)),R$2,'考勤辅助表-上午'!$O:$O,$J38)+COUNTIFS(OFFSET('考勤辅助表-下午'!$B:$B,0,MATCH($A38,'考勤辅助表-下午'!$C$1:$L$1,0)),R$2,'考勤辅助表-下午'!$O:$O,$J38))/2</f>
        <v>0</v>
      </c>
    </row>
    <row r="39" spans="1:18">
      <c r="A39" s="37" t="str">
        <f ca="1" t="shared" si="13"/>
        <v>苏转转</v>
      </c>
      <c r="B39" s="38">
        <f ca="1">(COUNTIFS(OFFSET('考勤辅助表-上午'!$B:$B,0,MATCH($A39,'考勤辅助表-上午'!$C$1:$L$1,0)),B$2,'考勤辅助表-上午'!$O:$O,$J39)+COUNTIFS(OFFSET('考勤辅助表-下午'!$B:$B,0,MATCH($A39,'考勤辅助表-下午'!$C$1:$L$1,0)),B$2,'考勤辅助表-下午'!$O:$O,$J39))/2</f>
        <v>0</v>
      </c>
      <c r="C39" s="38">
        <f ca="1">(COUNTIFS(OFFSET('考勤辅助表-上午'!$B:$B,0,MATCH($A39,'考勤辅助表-上午'!$C$1:$L$1,0)),C$2,'考勤辅助表-上午'!$O:$O,$J39)+COUNTIFS(OFFSET('考勤辅助表-下午'!$B:$B,0,MATCH($A39,'考勤辅助表-下午'!$C$1:$L$1,0)),C$2,'考勤辅助表-下午'!$O:$O,$J39))/2</f>
        <v>0</v>
      </c>
      <c r="D39" s="39">
        <f ca="1" t="shared" si="16"/>
        <v>0</v>
      </c>
      <c r="E39" s="38">
        <f ca="1">(COUNTIFS(OFFSET('考勤辅助表-上午'!$B:$B,0,MATCH($A39,'考勤辅助表-上午'!$C$1:$L$1,0)),E$2,'考勤辅助表-上午'!$O:$O,$J39)+COUNTIFS(OFFSET('考勤辅助表-下午'!$B:$B,0,MATCH($A39,'考勤辅助表-下午'!$C$1:$L$1,0)),E$2,'考勤辅助表-下午'!$O:$O,$J39))/2</f>
        <v>0</v>
      </c>
      <c r="F39" s="38">
        <f ca="1">(COUNTIFS(OFFSET('考勤辅助表-上午'!$B:$B,0,MATCH($A39,'考勤辅助表-上午'!$C$1:$L$1,0)),F$2,'考勤辅助表-上午'!$O:$O,$J39)+COUNTIFS(OFFSET('考勤辅助表-下午'!$B:$B,0,MATCH($A39,'考勤辅助表-下午'!$C$1:$L$1,0)),F$2,'考勤辅助表-下午'!$O:$O,$J39))/2</f>
        <v>0</v>
      </c>
      <c r="G39" s="39">
        <f ca="1" t="shared" si="17"/>
        <v>0</v>
      </c>
      <c r="H39" s="38">
        <f ca="1">(COUNTIFS(OFFSET('考勤辅助表-上午'!$B:$B,0,MATCH($A39,'考勤辅助表-上午'!$C$1:$L$1,0)),H$2,'考勤辅助表-上午'!$O:$O,$J39)+COUNTIFS(OFFSET('考勤辅助表-下午'!$B:$B,0,MATCH($A39,'考勤辅助表-下午'!$C$1:$L$1,0)),H$2,'考勤辅助表-下午'!$O:$O,$J39))/2</f>
        <v>0</v>
      </c>
      <c r="I39" s="38">
        <f ca="1">(COUNTIFS(OFFSET('考勤辅助表-上午'!$B:$B,0,MATCH($A39,'考勤辅助表-上午'!$C$1:$L$1,0)),I$2,'考勤辅助表-上午'!$O:$O,$J39)+COUNTIFS(OFFSET('考勤辅助表-下午'!$B:$B,0,MATCH($A39,'考勤辅助表-下午'!$C$1:$L$1,0)),I$2,'考勤辅助表-下午'!$O:$O,$J39))/2</f>
        <v>0</v>
      </c>
      <c r="J39" s="37" t="str">
        <f t="shared" si="14"/>
        <v>8.21-8.27</v>
      </c>
      <c r="K39" s="42">
        <f t="shared" si="15"/>
        <v>7</v>
      </c>
      <c r="L39" s="43" t="b">
        <f ca="1" t="shared" si="18"/>
        <v>0</v>
      </c>
      <c r="M39" s="42">
        <f ca="1" t="shared" si="19"/>
        <v>0</v>
      </c>
      <c r="N39" s="38">
        <f ca="1">(COUNTIFS(OFFSET('考勤辅助表-上午'!$B:$B,0,MATCH($A39,'考勤辅助表-上午'!$C$1:$L$1,0)),N$2,'考勤辅助表-上午'!$O:$O,$J39)+COUNTIFS(OFFSET('考勤辅助表-下午'!$B:$B,0,MATCH($A39,'考勤辅助表-下午'!$C$1:$L$1,0)),N$2,'考勤辅助表-下午'!$O:$O,$J39))/2</f>
        <v>0</v>
      </c>
      <c r="O39" s="38">
        <f ca="1">(COUNTIFS(OFFSET('考勤辅助表-上午'!$B:$B,0,MATCH($A39,'考勤辅助表-上午'!$C$1:$L$1,0)),O$2,'考勤辅助表-上午'!$O:$O,$J39)+COUNTIFS(OFFSET('考勤辅助表-下午'!$B:$B,0,MATCH($A39,'考勤辅助表-下午'!$C$1:$L$1,0)),O$2,'考勤辅助表-下午'!$O:$O,$J39))/2</f>
        <v>0</v>
      </c>
      <c r="P39" s="38">
        <f ca="1">(COUNTIFS(OFFSET('考勤辅助表-上午'!$B:$B,0,MATCH($A39,'考勤辅助表-上午'!$C$1:$L$1,0)),P$2,'考勤辅助表-上午'!$O:$O,$J39)+COUNTIFS(OFFSET('考勤辅助表-下午'!$B:$B,0,MATCH($A39,'考勤辅助表-下午'!$C$1:$L$1,0)),P$2,'考勤辅助表-下午'!$O:$O,$J39))/2</f>
        <v>0</v>
      </c>
      <c r="Q39" s="38">
        <f ca="1">(COUNTIFS(OFFSET('考勤辅助表-上午'!$B:$B,0,MATCH($A39,'考勤辅助表-上午'!$C$1:$L$1,0)),Q$2,'考勤辅助表-上午'!$O:$O,$J39)+COUNTIFS(OFFSET('考勤辅助表-下午'!$B:$B,0,MATCH($A39,'考勤辅助表-下午'!$C$1:$L$1,0)),Q$2,'考勤辅助表-下午'!$O:$O,$J39))/2</f>
        <v>0</v>
      </c>
      <c r="R39" s="38">
        <f ca="1">(COUNTIFS(OFFSET('考勤辅助表-上午'!$B:$B,0,MATCH($A39,'考勤辅助表-上午'!$C$1:$L$1,0)),R$2,'考勤辅助表-上午'!$O:$O,$J39)+COUNTIFS(OFFSET('考勤辅助表-下午'!$B:$B,0,MATCH($A39,'考勤辅助表-下午'!$C$1:$L$1,0)),R$2,'考勤辅助表-下午'!$O:$O,$J39))/2</f>
        <v>0</v>
      </c>
    </row>
    <row r="40" spans="1:18">
      <c r="A40" s="37" t="str">
        <f ca="1" t="shared" si="13"/>
        <v>刘雨</v>
      </c>
      <c r="B40" s="38">
        <f ca="1">(COUNTIFS(OFFSET('考勤辅助表-上午'!$B:$B,0,MATCH($A40,'考勤辅助表-上午'!$C$1:$L$1,0)),B$2,'考勤辅助表-上午'!$O:$O,$J40)+COUNTIFS(OFFSET('考勤辅助表-下午'!$B:$B,0,MATCH($A40,'考勤辅助表-下午'!$C$1:$L$1,0)),B$2,'考勤辅助表-下午'!$O:$O,$J40))/2</f>
        <v>0</v>
      </c>
      <c r="C40" s="38">
        <f ca="1">(COUNTIFS(OFFSET('考勤辅助表-上午'!$B:$B,0,MATCH($A40,'考勤辅助表-上午'!$C$1:$L$1,0)),C$2,'考勤辅助表-上午'!$O:$O,$J40)+COUNTIFS(OFFSET('考勤辅助表-下午'!$B:$B,0,MATCH($A40,'考勤辅助表-下午'!$C$1:$L$1,0)),C$2,'考勤辅助表-下午'!$O:$O,$J40))/2</f>
        <v>0</v>
      </c>
      <c r="D40" s="39">
        <f ca="1" t="shared" si="16"/>
        <v>0</v>
      </c>
      <c r="E40" s="38">
        <f ca="1">(COUNTIFS(OFFSET('考勤辅助表-上午'!$B:$B,0,MATCH($A40,'考勤辅助表-上午'!$C$1:$L$1,0)),E$2,'考勤辅助表-上午'!$O:$O,$J40)+COUNTIFS(OFFSET('考勤辅助表-下午'!$B:$B,0,MATCH($A40,'考勤辅助表-下午'!$C$1:$L$1,0)),E$2,'考勤辅助表-下午'!$O:$O,$J40))/2</f>
        <v>0</v>
      </c>
      <c r="F40" s="38">
        <f ca="1">(COUNTIFS(OFFSET('考勤辅助表-上午'!$B:$B,0,MATCH($A40,'考勤辅助表-上午'!$C$1:$L$1,0)),F$2,'考勤辅助表-上午'!$O:$O,$J40)+COUNTIFS(OFFSET('考勤辅助表-下午'!$B:$B,0,MATCH($A40,'考勤辅助表-下午'!$C$1:$L$1,0)),F$2,'考勤辅助表-下午'!$O:$O,$J40))/2</f>
        <v>0</v>
      </c>
      <c r="G40" s="39">
        <f ca="1" t="shared" si="17"/>
        <v>0</v>
      </c>
      <c r="H40" s="38">
        <f ca="1">(COUNTIFS(OFFSET('考勤辅助表-上午'!$B:$B,0,MATCH($A40,'考勤辅助表-上午'!$C$1:$L$1,0)),H$2,'考勤辅助表-上午'!$O:$O,$J40)+COUNTIFS(OFFSET('考勤辅助表-下午'!$B:$B,0,MATCH($A40,'考勤辅助表-下午'!$C$1:$L$1,0)),H$2,'考勤辅助表-下午'!$O:$O,$J40))/2</f>
        <v>0</v>
      </c>
      <c r="I40" s="38">
        <f ca="1">(COUNTIFS(OFFSET('考勤辅助表-上午'!$B:$B,0,MATCH($A40,'考勤辅助表-上午'!$C$1:$L$1,0)),I$2,'考勤辅助表-上午'!$O:$O,$J40)+COUNTIFS(OFFSET('考勤辅助表-下午'!$B:$B,0,MATCH($A40,'考勤辅助表-下午'!$C$1:$L$1,0)),I$2,'考勤辅助表-下午'!$O:$O,$J40))/2</f>
        <v>0</v>
      </c>
      <c r="J40" s="37" t="str">
        <f t="shared" si="14"/>
        <v>8.21-8.27</v>
      </c>
      <c r="K40" s="42">
        <f t="shared" si="15"/>
        <v>7</v>
      </c>
      <c r="L40" s="43" t="b">
        <f ca="1" t="shared" si="18"/>
        <v>0</v>
      </c>
      <c r="M40" s="42">
        <f ca="1" t="shared" si="19"/>
        <v>0</v>
      </c>
      <c r="N40" s="38">
        <f ca="1">(COUNTIFS(OFFSET('考勤辅助表-上午'!$B:$B,0,MATCH($A40,'考勤辅助表-上午'!$C$1:$L$1,0)),N$2,'考勤辅助表-上午'!$O:$O,$J40)+COUNTIFS(OFFSET('考勤辅助表-下午'!$B:$B,0,MATCH($A40,'考勤辅助表-下午'!$C$1:$L$1,0)),N$2,'考勤辅助表-下午'!$O:$O,$J40))/2</f>
        <v>0</v>
      </c>
      <c r="O40" s="38">
        <f ca="1">(COUNTIFS(OFFSET('考勤辅助表-上午'!$B:$B,0,MATCH($A40,'考勤辅助表-上午'!$C$1:$L$1,0)),O$2,'考勤辅助表-上午'!$O:$O,$J40)+COUNTIFS(OFFSET('考勤辅助表-下午'!$B:$B,0,MATCH($A40,'考勤辅助表-下午'!$C$1:$L$1,0)),O$2,'考勤辅助表-下午'!$O:$O,$J40))/2</f>
        <v>0</v>
      </c>
      <c r="P40" s="38">
        <f ca="1">(COUNTIFS(OFFSET('考勤辅助表-上午'!$B:$B,0,MATCH($A40,'考勤辅助表-上午'!$C$1:$L$1,0)),P$2,'考勤辅助表-上午'!$O:$O,$J40)+COUNTIFS(OFFSET('考勤辅助表-下午'!$B:$B,0,MATCH($A40,'考勤辅助表-下午'!$C$1:$L$1,0)),P$2,'考勤辅助表-下午'!$O:$O,$J40))/2</f>
        <v>0</v>
      </c>
      <c r="Q40" s="38">
        <f ca="1">(COUNTIFS(OFFSET('考勤辅助表-上午'!$B:$B,0,MATCH($A40,'考勤辅助表-上午'!$C$1:$L$1,0)),Q$2,'考勤辅助表-上午'!$O:$O,$J40)+COUNTIFS(OFFSET('考勤辅助表-下午'!$B:$B,0,MATCH($A40,'考勤辅助表-下午'!$C$1:$L$1,0)),Q$2,'考勤辅助表-下午'!$O:$O,$J40))/2</f>
        <v>0</v>
      </c>
      <c r="R40" s="38">
        <f ca="1">(COUNTIFS(OFFSET('考勤辅助表-上午'!$B:$B,0,MATCH($A40,'考勤辅助表-上午'!$C$1:$L$1,0)),R$2,'考勤辅助表-上午'!$O:$O,$J40)+COUNTIFS(OFFSET('考勤辅助表-下午'!$B:$B,0,MATCH($A40,'考勤辅助表-下午'!$C$1:$L$1,0)),R$2,'考勤辅助表-下午'!$O:$O,$J40))/2</f>
        <v>0</v>
      </c>
    </row>
    <row r="41" spans="1:18">
      <c r="A41" s="37">
        <f ca="1" t="shared" si="13"/>
        <v>0</v>
      </c>
      <c r="B41" s="38">
        <f ca="1">(COUNTIFS(OFFSET('考勤辅助表-上午'!$B:$B,0,MATCH($A41,'考勤辅助表-上午'!$C$1:$L$1,0)),B$2,'考勤辅助表-上午'!$O:$O,$J41)+COUNTIFS(OFFSET('考勤辅助表-下午'!$B:$B,0,MATCH($A41,'考勤辅助表-下午'!$C$1:$L$1,0)),B$2,'考勤辅助表-下午'!$O:$O,$J41))/2</f>
        <v>0</v>
      </c>
      <c r="C41" s="38">
        <f ca="1">(COUNTIFS(OFFSET('考勤辅助表-上午'!$B:$B,0,MATCH($A41,'考勤辅助表-上午'!$C$1:$L$1,0)),C$2,'考勤辅助表-上午'!$O:$O,$J41)+COUNTIFS(OFFSET('考勤辅助表-下午'!$B:$B,0,MATCH($A41,'考勤辅助表-下午'!$C$1:$L$1,0)),C$2,'考勤辅助表-下午'!$O:$O,$J41))/2</f>
        <v>0</v>
      </c>
      <c r="D41" s="39">
        <f ca="1" t="shared" si="16"/>
        <v>0</v>
      </c>
      <c r="E41" s="38">
        <f ca="1">(COUNTIFS(OFFSET('考勤辅助表-上午'!$B:$B,0,MATCH($A41,'考勤辅助表-上午'!$C$1:$L$1,0)),E$2,'考勤辅助表-上午'!$O:$O,$J41)+COUNTIFS(OFFSET('考勤辅助表-下午'!$B:$B,0,MATCH($A41,'考勤辅助表-下午'!$C$1:$L$1,0)),E$2,'考勤辅助表-下午'!$O:$O,$J41))/2</f>
        <v>0</v>
      </c>
      <c r="F41" s="38">
        <f ca="1">(COUNTIFS(OFFSET('考勤辅助表-上午'!$B:$B,0,MATCH($A41,'考勤辅助表-上午'!$C$1:$L$1,0)),F$2,'考勤辅助表-上午'!$O:$O,$J41)+COUNTIFS(OFFSET('考勤辅助表-下午'!$B:$B,0,MATCH($A41,'考勤辅助表-下午'!$C$1:$L$1,0)),F$2,'考勤辅助表-下午'!$O:$O,$J41))/2</f>
        <v>0</v>
      </c>
      <c r="G41" s="39">
        <f ca="1" t="shared" si="17"/>
        <v>0</v>
      </c>
      <c r="H41" s="38">
        <f ca="1">(COUNTIFS(OFFSET('考勤辅助表-上午'!$B:$B,0,MATCH($A41,'考勤辅助表-上午'!$C$1:$L$1,0)),H$2,'考勤辅助表-上午'!$O:$O,$J41)+COUNTIFS(OFFSET('考勤辅助表-下午'!$B:$B,0,MATCH($A41,'考勤辅助表-下午'!$C$1:$L$1,0)),H$2,'考勤辅助表-下午'!$O:$O,$J41))/2</f>
        <v>0</v>
      </c>
      <c r="I41" s="38">
        <f ca="1">(COUNTIFS(OFFSET('考勤辅助表-上午'!$B:$B,0,MATCH($A41,'考勤辅助表-上午'!$C$1:$L$1,0)),I$2,'考勤辅助表-上午'!$O:$O,$J41)+COUNTIFS(OFFSET('考勤辅助表-下午'!$B:$B,0,MATCH($A41,'考勤辅助表-下午'!$C$1:$L$1,0)),I$2,'考勤辅助表-下午'!$O:$O,$J41))/2</f>
        <v>0</v>
      </c>
      <c r="J41" s="37" t="str">
        <f t="shared" si="14"/>
        <v>8.21-8.27</v>
      </c>
      <c r="K41" s="42">
        <f t="shared" si="15"/>
        <v>7</v>
      </c>
      <c r="L41" s="43" t="b">
        <f ca="1" t="shared" si="18"/>
        <v>0</v>
      </c>
      <c r="M41" s="42">
        <f ca="1" t="shared" si="19"/>
        <v>0</v>
      </c>
      <c r="N41" s="38">
        <f ca="1">(COUNTIFS(OFFSET('考勤辅助表-上午'!$B:$B,0,MATCH($A41,'考勤辅助表-上午'!$C$1:$L$1,0)),N$2,'考勤辅助表-上午'!$O:$O,$J41)+COUNTIFS(OFFSET('考勤辅助表-下午'!$B:$B,0,MATCH($A41,'考勤辅助表-下午'!$C$1:$L$1,0)),N$2,'考勤辅助表-下午'!$O:$O,$J41))/2</f>
        <v>0</v>
      </c>
      <c r="O41" s="38">
        <f ca="1">(COUNTIFS(OFFSET('考勤辅助表-上午'!$B:$B,0,MATCH($A41,'考勤辅助表-上午'!$C$1:$L$1,0)),O$2,'考勤辅助表-上午'!$O:$O,$J41)+COUNTIFS(OFFSET('考勤辅助表-下午'!$B:$B,0,MATCH($A41,'考勤辅助表-下午'!$C$1:$L$1,0)),O$2,'考勤辅助表-下午'!$O:$O,$J41))/2</f>
        <v>0</v>
      </c>
      <c r="P41" s="38">
        <f ca="1">(COUNTIFS(OFFSET('考勤辅助表-上午'!$B:$B,0,MATCH($A41,'考勤辅助表-上午'!$C$1:$L$1,0)),P$2,'考勤辅助表-上午'!$O:$O,$J41)+COUNTIFS(OFFSET('考勤辅助表-下午'!$B:$B,0,MATCH($A41,'考勤辅助表-下午'!$C$1:$L$1,0)),P$2,'考勤辅助表-下午'!$O:$O,$J41))/2</f>
        <v>0</v>
      </c>
      <c r="Q41" s="38">
        <f ca="1">(COUNTIFS(OFFSET('考勤辅助表-上午'!$B:$B,0,MATCH($A41,'考勤辅助表-上午'!$C$1:$L$1,0)),Q$2,'考勤辅助表-上午'!$O:$O,$J41)+COUNTIFS(OFFSET('考勤辅助表-下午'!$B:$B,0,MATCH($A41,'考勤辅助表-下午'!$C$1:$L$1,0)),Q$2,'考勤辅助表-下午'!$O:$O,$J41))/2</f>
        <v>0</v>
      </c>
      <c r="R41" s="38">
        <f ca="1">(COUNTIFS(OFFSET('考勤辅助表-上午'!$B:$B,0,MATCH($A41,'考勤辅助表-上午'!$C$1:$L$1,0)),R$2,'考勤辅助表-上午'!$O:$O,$J41)+COUNTIFS(OFFSET('考勤辅助表-下午'!$B:$B,0,MATCH($A41,'考勤辅助表-下午'!$C$1:$L$1,0)),R$2,'考勤辅助表-下午'!$O:$O,$J41))/2</f>
        <v>0</v>
      </c>
    </row>
    <row r="42" spans="1:18">
      <c r="A42" s="37">
        <f ca="1" t="shared" si="13"/>
        <v>0</v>
      </c>
      <c r="B42" s="38">
        <f ca="1">(COUNTIFS(OFFSET('考勤辅助表-上午'!$B:$B,0,MATCH($A42,'考勤辅助表-上午'!$C$1:$L$1,0)),B$2,'考勤辅助表-上午'!$O:$O,$J42)+COUNTIFS(OFFSET('考勤辅助表-下午'!$B:$B,0,MATCH($A42,'考勤辅助表-下午'!$C$1:$L$1,0)),B$2,'考勤辅助表-下午'!$O:$O,$J42))/2</f>
        <v>0</v>
      </c>
      <c r="C42" s="38">
        <f ca="1">(COUNTIFS(OFFSET('考勤辅助表-上午'!$B:$B,0,MATCH($A42,'考勤辅助表-上午'!$C$1:$L$1,0)),C$2,'考勤辅助表-上午'!$O:$O,$J42)+COUNTIFS(OFFSET('考勤辅助表-下午'!$B:$B,0,MATCH($A42,'考勤辅助表-下午'!$C$1:$L$1,0)),C$2,'考勤辅助表-下午'!$O:$O,$J42))/2</f>
        <v>0</v>
      </c>
      <c r="D42" s="39">
        <f ca="1" t="shared" si="16"/>
        <v>0</v>
      </c>
      <c r="E42" s="38">
        <f ca="1">(COUNTIFS(OFFSET('考勤辅助表-上午'!$B:$B,0,MATCH($A42,'考勤辅助表-上午'!$C$1:$L$1,0)),E$2,'考勤辅助表-上午'!$O:$O,$J42)+COUNTIFS(OFFSET('考勤辅助表-下午'!$B:$B,0,MATCH($A42,'考勤辅助表-下午'!$C$1:$L$1,0)),E$2,'考勤辅助表-下午'!$O:$O,$J42))/2</f>
        <v>0</v>
      </c>
      <c r="F42" s="38">
        <f ca="1">(COUNTIFS(OFFSET('考勤辅助表-上午'!$B:$B,0,MATCH($A42,'考勤辅助表-上午'!$C$1:$L$1,0)),F$2,'考勤辅助表-上午'!$O:$O,$J42)+COUNTIFS(OFFSET('考勤辅助表-下午'!$B:$B,0,MATCH($A42,'考勤辅助表-下午'!$C$1:$L$1,0)),F$2,'考勤辅助表-下午'!$O:$O,$J42))/2</f>
        <v>0</v>
      </c>
      <c r="G42" s="39">
        <f ca="1" t="shared" si="17"/>
        <v>0</v>
      </c>
      <c r="H42" s="38">
        <f ca="1">(COUNTIFS(OFFSET('考勤辅助表-上午'!$B:$B,0,MATCH($A42,'考勤辅助表-上午'!$C$1:$L$1,0)),H$2,'考勤辅助表-上午'!$O:$O,$J42)+COUNTIFS(OFFSET('考勤辅助表-下午'!$B:$B,0,MATCH($A42,'考勤辅助表-下午'!$C$1:$L$1,0)),H$2,'考勤辅助表-下午'!$O:$O,$J42))/2</f>
        <v>0</v>
      </c>
      <c r="I42" s="38">
        <f ca="1">(COUNTIFS(OFFSET('考勤辅助表-上午'!$B:$B,0,MATCH($A42,'考勤辅助表-上午'!$C$1:$L$1,0)),I$2,'考勤辅助表-上午'!$O:$O,$J42)+COUNTIFS(OFFSET('考勤辅助表-下午'!$B:$B,0,MATCH($A42,'考勤辅助表-下午'!$C$1:$L$1,0)),I$2,'考勤辅助表-下午'!$O:$O,$J42))/2</f>
        <v>0</v>
      </c>
      <c r="J42" s="37" t="str">
        <f t="shared" si="14"/>
        <v>8.21-8.27</v>
      </c>
      <c r="K42" s="42">
        <f t="shared" si="15"/>
        <v>7</v>
      </c>
      <c r="L42" s="43" t="b">
        <f ca="1" t="shared" si="18"/>
        <v>0</v>
      </c>
      <c r="M42" s="42">
        <f ca="1" t="shared" si="19"/>
        <v>0</v>
      </c>
      <c r="N42" s="38">
        <f ca="1">(COUNTIFS(OFFSET('考勤辅助表-上午'!$B:$B,0,MATCH($A42,'考勤辅助表-上午'!$C$1:$L$1,0)),N$2,'考勤辅助表-上午'!$O:$O,$J42)+COUNTIFS(OFFSET('考勤辅助表-下午'!$B:$B,0,MATCH($A42,'考勤辅助表-下午'!$C$1:$L$1,0)),N$2,'考勤辅助表-下午'!$O:$O,$J42))/2</f>
        <v>0</v>
      </c>
      <c r="O42" s="38">
        <f ca="1">(COUNTIFS(OFFSET('考勤辅助表-上午'!$B:$B,0,MATCH($A42,'考勤辅助表-上午'!$C$1:$L$1,0)),O$2,'考勤辅助表-上午'!$O:$O,$J42)+COUNTIFS(OFFSET('考勤辅助表-下午'!$B:$B,0,MATCH($A42,'考勤辅助表-下午'!$C$1:$L$1,0)),O$2,'考勤辅助表-下午'!$O:$O,$J42))/2</f>
        <v>0</v>
      </c>
      <c r="P42" s="38">
        <f ca="1">(COUNTIFS(OFFSET('考勤辅助表-上午'!$B:$B,0,MATCH($A42,'考勤辅助表-上午'!$C$1:$L$1,0)),P$2,'考勤辅助表-上午'!$O:$O,$J42)+COUNTIFS(OFFSET('考勤辅助表-下午'!$B:$B,0,MATCH($A42,'考勤辅助表-下午'!$C$1:$L$1,0)),P$2,'考勤辅助表-下午'!$O:$O,$J42))/2</f>
        <v>0</v>
      </c>
      <c r="Q42" s="38">
        <f ca="1">(COUNTIFS(OFFSET('考勤辅助表-上午'!$B:$B,0,MATCH($A42,'考勤辅助表-上午'!$C$1:$L$1,0)),Q$2,'考勤辅助表-上午'!$O:$O,$J42)+COUNTIFS(OFFSET('考勤辅助表-下午'!$B:$B,0,MATCH($A42,'考勤辅助表-下午'!$C$1:$L$1,0)),Q$2,'考勤辅助表-下午'!$O:$O,$J42))/2</f>
        <v>0</v>
      </c>
      <c r="R42" s="38">
        <f ca="1">(COUNTIFS(OFFSET('考勤辅助表-上午'!$B:$B,0,MATCH($A42,'考勤辅助表-上午'!$C$1:$L$1,0)),R$2,'考勤辅助表-上午'!$O:$O,$J42)+COUNTIFS(OFFSET('考勤辅助表-下午'!$B:$B,0,MATCH($A42,'考勤辅助表-下午'!$C$1:$L$1,0)),R$2,'考勤辅助表-下午'!$O:$O,$J42))/2</f>
        <v>0</v>
      </c>
    </row>
    <row r="43" spans="1:18">
      <c r="A43" s="37" t="str">
        <f ca="1" t="shared" ref="A43:A52" si="20">A33</f>
        <v>张强军</v>
      </c>
      <c r="B43" s="38">
        <f ca="1">(COUNTIFS(OFFSET('考勤辅助表-上午'!$B:$B,0,MATCH($A43,'考勤辅助表-上午'!$C$1:$L$1,0)),B$2,'考勤辅助表-上午'!$O:$O,$J43)+COUNTIFS(OFFSET('考勤辅助表-下午'!$B:$B,0,MATCH($A43,'考勤辅助表-下午'!$C$1:$L$1,0)),B$2,'考勤辅助表-下午'!$O:$O,$J43))/2</f>
        <v>0</v>
      </c>
      <c r="C43" s="38">
        <f ca="1">(COUNTIFS(OFFSET('考勤辅助表-上午'!$B:$B,0,MATCH($A43,'考勤辅助表-上午'!$C$1:$L$1,0)),C$2,'考勤辅助表-上午'!$O:$O,$J43)+COUNTIFS(OFFSET('考勤辅助表-下午'!$B:$B,0,MATCH($A43,'考勤辅助表-下午'!$C$1:$L$1,0)),C$2,'考勤辅助表-下午'!$O:$O,$J43))/2</f>
        <v>0</v>
      </c>
      <c r="D43" s="39">
        <f ca="1" t="shared" si="16"/>
        <v>0</v>
      </c>
      <c r="E43" s="38">
        <f ca="1">(COUNTIFS(OFFSET('考勤辅助表-上午'!$B:$B,0,MATCH($A43,'考勤辅助表-上午'!$C$1:$L$1,0)),E$2,'考勤辅助表-上午'!$O:$O,$J43)+COUNTIFS(OFFSET('考勤辅助表-下午'!$B:$B,0,MATCH($A43,'考勤辅助表-下午'!$C$1:$L$1,0)),E$2,'考勤辅助表-下午'!$O:$O,$J43))/2</f>
        <v>0</v>
      </c>
      <c r="F43" s="38">
        <f ca="1">(COUNTIFS(OFFSET('考勤辅助表-上午'!$B:$B,0,MATCH($A43,'考勤辅助表-上午'!$C$1:$L$1,0)),F$2,'考勤辅助表-上午'!$O:$O,$J43)+COUNTIFS(OFFSET('考勤辅助表-下午'!$B:$B,0,MATCH($A43,'考勤辅助表-下午'!$C$1:$L$1,0)),F$2,'考勤辅助表-下午'!$O:$O,$J43))/2</f>
        <v>0</v>
      </c>
      <c r="G43" s="39">
        <f ca="1" t="shared" si="17"/>
        <v>0</v>
      </c>
      <c r="H43" s="38">
        <f ca="1">(COUNTIFS(OFFSET('考勤辅助表-上午'!$B:$B,0,MATCH($A43,'考勤辅助表-上午'!$C$1:$L$1,0)),H$2,'考勤辅助表-上午'!$O:$O,$J43)+COUNTIFS(OFFSET('考勤辅助表-下午'!$B:$B,0,MATCH($A43,'考勤辅助表-下午'!$C$1:$L$1,0)),H$2,'考勤辅助表-下午'!$O:$O,$J43))/2</f>
        <v>0</v>
      </c>
      <c r="I43" s="38">
        <f ca="1">(COUNTIFS(OFFSET('考勤辅助表-上午'!$B:$B,0,MATCH($A43,'考勤辅助表-上午'!$C$1:$L$1,0)),I$2,'考勤辅助表-上午'!$O:$O,$J43)+COUNTIFS(OFFSET('考勤辅助表-下午'!$B:$B,0,MATCH($A43,'考勤辅助表-下午'!$C$1:$L$1,0)),I$2,'考勤辅助表-下午'!$O:$O,$J43))/2</f>
        <v>0</v>
      </c>
      <c r="J43" s="37" t="str">
        <f>程序表!G6</f>
        <v>8.28-8.31</v>
      </c>
      <c r="K43" s="42">
        <f>程序表!H6</f>
        <v>4</v>
      </c>
      <c r="L43" s="43" t="b">
        <f ca="1" t="shared" si="18"/>
        <v>0</v>
      </c>
      <c r="M43" s="42">
        <f ca="1" t="shared" si="19"/>
        <v>0</v>
      </c>
      <c r="N43" s="38">
        <f ca="1">(COUNTIFS(OFFSET('考勤辅助表-上午'!$B:$B,0,MATCH($A43,'考勤辅助表-上午'!$C$1:$L$1,0)),N$2,'考勤辅助表-上午'!$O:$O,$J43)+COUNTIFS(OFFSET('考勤辅助表-下午'!$B:$B,0,MATCH($A43,'考勤辅助表-下午'!$C$1:$L$1,0)),N$2,'考勤辅助表-下午'!$O:$O,$J43))/2</f>
        <v>0</v>
      </c>
      <c r="O43" s="38">
        <f ca="1">(COUNTIFS(OFFSET('考勤辅助表-上午'!$B:$B,0,MATCH($A43,'考勤辅助表-上午'!$C$1:$L$1,0)),O$2,'考勤辅助表-上午'!$O:$O,$J43)+COUNTIFS(OFFSET('考勤辅助表-下午'!$B:$B,0,MATCH($A43,'考勤辅助表-下午'!$C$1:$L$1,0)),O$2,'考勤辅助表-下午'!$O:$O,$J43))/2</f>
        <v>0</v>
      </c>
      <c r="P43" s="38">
        <f ca="1">(COUNTIFS(OFFSET('考勤辅助表-上午'!$B:$B,0,MATCH($A43,'考勤辅助表-上午'!$C$1:$L$1,0)),P$2,'考勤辅助表-上午'!$O:$O,$J43)+COUNTIFS(OFFSET('考勤辅助表-下午'!$B:$B,0,MATCH($A43,'考勤辅助表-下午'!$C$1:$L$1,0)),P$2,'考勤辅助表-下午'!$O:$O,$J43))/2</f>
        <v>0</v>
      </c>
      <c r="Q43" s="38">
        <f ca="1">(COUNTIFS(OFFSET('考勤辅助表-上午'!$B:$B,0,MATCH($A43,'考勤辅助表-上午'!$C$1:$L$1,0)),Q$2,'考勤辅助表-上午'!$O:$O,$J43)+COUNTIFS(OFFSET('考勤辅助表-下午'!$B:$B,0,MATCH($A43,'考勤辅助表-下午'!$C$1:$L$1,0)),Q$2,'考勤辅助表-下午'!$O:$O,$J43))/2</f>
        <v>0</v>
      </c>
      <c r="R43" s="38">
        <f ca="1">(COUNTIFS(OFFSET('考勤辅助表-上午'!$B:$B,0,MATCH($A43,'考勤辅助表-上午'!$C$1:$L$1,0)),R$2,'考勤辅助表-上午'!$O:$O,$J43)+COUNTIFS(OFFSET('考勤辅助表-下午'!$B:$B,0,MATCH($A43,'考勤辅助表-下午'!$C$1:$L$1,0)),R$2,'考勤辅助表-下午'!$O:$O,$J43))/2</f>
        <v>0</v>
      </c>
    </row>
    <row r="44" spans="1:18">
      <c r="A44" s="37" t="str">
        <f ca="1" t="shared" si="20"/>
        <v>陈剑武</v>
      </c>
      <c r="B44" s="38">
        <f ca="1">(COUNTIFS(OFFSET('考勤辅助表-上午'!$B:$B,0,MATCH($A44,'考勤辅助表-上午'!$C$1:$L$1,0)),B$2,'考勤辅助表-上午'!$O:$O,$J44)+COUNTIFS(OFFSET('考勤辅助表-下午'!$B:$B,0,MATCH($A44,'考勤辅助表-下午'!$C$1:$L$1,0)),B$2,'考勤辅助表-下午'!$O:$O,$J44))/2</f>
        <v>0</v>
      </c>
      <c r="C44" s="38">
        <f ca="1">(COUNTIFS(OFFSET('考勤辅助表-上午'!$B:$B,0,MATCH($A44,'考勤辅助表-上午'!$C$1:$L$1,0)),C$2,'考勤辅助表-上午'!$O:$O,$J44)+COUNTIFS(OFFSET('考勤辅助表-下午'!$B:$B,0,MATCH($A44,'考勤辅助表-下午'!$C$1:$L$1,0)),C$2,'考勤辅助表-下午'!$O:$O,$J44))/2</f>
        <v>0</v>
      </c>
      <c r="D44" s="39">
        <f ca="1" t="shared" si="16"/>
        <v>0</v>
      </c>
      <c r="E44" s="38">
        <f ca="1">(COUNTIFS(OFFSET('考勤辅助表-上午'!$B:$B,0,MATCH($A44,'考勤辅助表-上午'!$C$1:$L$1,0)),E$2,'考勤辅助表-上午'!$O:$O,$J44)+COUNTIFS(OFFSET('考勤辅助表-下午'!$B:$B,0,MATCH($A44,'考勤辅助表-下午'!$C$1:$L$1,0)),E$2,'考勤辅助表-下午'!$O:$O,$J44))/2</f>
        <v>0</v>
      </c>
      <c r="F44" s="38">
        <f ca="1">(COUNTIFS(OFFSET('考勤辅助表-上午'!$B:$B,0,MATCH($A44,'考勤辅助表-上午'!$C$1:$L$1,0)),F$2,'考勤辅助表-上午'!$O:$O,$J44)+COUNTIFS(OFFSET('考勤辅助表-下午'!$B:$B,0,MATCH($A44,'考勤辅助表-下午'!$C$1:$L$1,0)),F$2,'考勤辅助表-下午'!$O:$O,$J44))/2</f>
        <v>0</v>
      </c>
      <c r="G44" s="39">
        <f ca="1" t="shared" si="17"/>
        <v>0</v>
      </c>
      <c r="H44" s="38">
        <f ca="1">(COUNTIFS(OFFSET('考勤辅助表-上午'!$B:$B,0,MATCH($A44,'考勤辅助表-上午'!$C$1:$L$1,0)),H$2,'考勤辅助表-上午'!$O:$O,$J44)+COUNTIFS(OFFSET('考勤辅助表-下午'!$B:$B,0,MATCH($A44,'考勤辅助表-下午'!$C$1:$L$1,0)),H$2,'考勤辅助表-下午'!$O:$O,$J44))/2</f>
        <v>0</v>
      </c>
      <c r="I44" s="38">
        <f ca="1">(COUNTIFS(OFFSET('考勤辅助表-上午'!$B:$B,0,MATCH($A44,'考勤辅助表-上午'!$C$1:$L$1,0)),I$2,'考勤辅助表-上午'!$O:$O,$J44)+COUNTIFS(OFFSET('考勤辅助表-下午'!$B:$B,0,MATCH($A44,'考勤辅助表-下午'!$C$1:$L$1,0)),I$2,'考勤辅助表-下午'!$O:$O,$J44))/2</f>
        <v>0</v>
      </c>
      <c r="J44" s="37" t="str">
        <f t="shared" ref="J43:J52" si="21">J43</f>
        <v>8.28-8.31</v>
      </c>
      <c r="K44" s="42">
        <f t="shared" ref="K44:K52" si="22">K43</f>
        <v>4</v>
      </c>
      <c r="L44" s="43" t="b">
        <f ca="1" t="shared" si="18"/>
        <v>0</v>
      </c>
      <c r="M44" s="42">
        <f ca="1" t="shared" si="19"/>
        <v>0</v>
      </c>
      <c r="N44" s="38">
        <f ca="1">(COUNTIFS(OFFSET('考勤辅助表-上午'!$B:$B,0,MATCH($A44,'考勤辅助表-上午'!$C$1:$L$1,0)),N$2,'考勤辅助表-上午'!$O:$O,$J44)+COUNTIFS(OFFSET('考勤辅助表-下午'!$B:$B,0,MATCH($A44,'考勤辅助表-下午'!$C$1:$L$1,0)),N$2,'考勤辅助表-下午'!$O:$O,$J44))/2</f>
        <v>0</v>
      </c>
      <c r="O44" s="38">
        <f ca="1">(COUNTIFS(OFFSET('考勤辅助表-上午'!$B:$B,0,MATCH($A44,'考勤辅助表-上午'!$C$1:$L$1,0)),O$2,'考勤辅助表-上午'!$O:$O,$J44)+COUNTIFS(OFFSET('考勤辅助表-下午'!$B:$B,0,MATCH($A44,'考勤辅助表-下午'!$C$1:$L$1,0)),O$2,'考勤辅助表-下午'!$O:$O,$J44))/2</f>
        <v>0</v>
      </c>
      <c r="P44" s="38">
        <f ca="1">(COUNTIFS(OFFSET('考勤辅助表-上午'!$B:$B,0,MATCH($A44,'考勤辅助表-上午'!$C$1:$L$1,0)),P$2,'考勤辅助表-上午'!$O:$O,$J44)+COUNTIFS(OFFSET('考勤辅助表-下午'!$B:$B,0,MATCH($A44,'考勤辅助表-下午'!$C$1:$L$1,0)),P$2,'考勤辅助表-下午'!$O:$O,$J44))/2</f>
        <v>0</v>
      </c>
      <c r="Q44" s="38">
        <f ca="1">(COUNTIFS(OFFSET('考勤辅助表-上午'!$B:$B,0,MATCH($A44,'考勤辅助表-上午'!$C$1:$L$1,0)),Q$2,'考勤辅助表-上午'!$O:$O,$J44)+COUNTIFS(OFFSET('考勤辅助表-下午'!$B:$B,0,MATCH($A44,'考勤辅助表-下午'!$C$1:$L$1,0)),Q$2,'考勤辅助表-下午'!$O:$O,$J44))/2</f>
        <v>0</v>
      </c>
      <c r="R44" s="38">
        <f ca="1">(COUNTIFS(OFFSET('考勤辅助表-上午'!$B:$B,0,MATCH($A44,'考勤辅助表-上午'!$C$1:$L$1,0)),R$2,'考勤辅助表-上午'!$O:$O,$J44)+COUNTIFS(OFFSET('考勤辅助表-下午'!$B:$B,0,MATCH($A44,'考勤辅助表-下午'!$C$1:$L$1,0)),R$2,'考勤辅助表-下午'!$O:$O,$J44))/2</f>
        <v>0</v>
      </c>
    </row>
    <row r="45" spans="1:18">
      <c r="A45" s="37" t="str">
        <f ca="1" t="shared" si="20"/>
        <v>李小燕</v>
      </c>
      <c r="B45" s="38">
        <f ca="1">(COUNTIFS(OFFSET('考勤辅助表-上午'!$B:$B,0,MATCH($A45,'考勤辅助表-上午'!$C$1:$L$1,0)),B$2,'考勤辅助表-上午'!$O:$O,$J45)+COUNTIFS(OFFSET('考勤辅助表-下午'!$B:$B,0,MATCH($A45,'考勤辅助表-下午'!$C$1:$L$1,0)),B$2,'考勤辅助表-下午'!$O:$O,$J45))/2</f>
        <v>0</v>
      </c>
      <c r="C45" s="38">
        <f ca="1">(COUNTIFS(OFFSET('考勤辅助表-上午'!$B:$B,0,MATCH($A45,'考勤辅助表-上午'!$C$1:$L$1,0)),C$2,'考勤辅助表-上午'!$O:$O,$J45)+COUNTIFS(OFFSET('考勤辅助表-下午'!$B:$B,0,MATCH($A45,'考勤辅助表-下午'!$C$1:$L$1,0)),C$2,'考勤辅助表-下午'!$O:$O,$J45))/2</f>
        <v>0</v>
      </c>
      <c r="D45" s="39">
        <f ca="1" t="shared" si="16"/>
        <v>0</v>
      </c>
      <c r="E45" s="38">
        <f ca="1">(COUNTIFS(OFFSET('考勤辅助表-上午'!$B:$B,0,MATCH($A45,'考勤辅助表-上午'!$C$1:$L$1,0)),E$2,'考勤辅助表-上午'!$O:$O,$J45)+COUNTIFS(OFFSET('考勤辅助表-下午'!$B:$B,0,MATCH($A45,'考勤辅助表-下午'!$C$1:$L$1,0)),E$2,'考勤辅助表-下午'!$O:$O,$J45))/2</f>
        <v>0</v>
      </c>
      <c r="F45" s="38">
        <f ca="1">(COUNTIFS(OFFSET('考勤辅助表-上午'!$B:$B,0,MATCH($A45,'考勤辅助表-上午'!$C$1:$L$1,0)),F$2,'考勤辅助表-上午'!$O:$O,$J45)+COUNTIFS(OFFSET('考勤辅助表-下午'!$B:$B,0,MATCH($A45,'考勤辅助表-下午'!$C$1:$L$1,0)),F$2,'考勤辅助表-下午'!$O:$O,$J45))/2</f>
        <v>0</v>
      </c>
      <c r="G45" s="39">
        <f ca="1" t="shared" si="17"/>
        <v>0</v>
      </c>
      <c r="H45" s="38">
        <f ca="1">(COUNTIFS(OFFSET('考勤辅助表-上午'!$B:$B,0,MATCH($A45,'考勤辅助表-上午'!$C$1:$L$1,0)),H$2,'考勤辅助表-上午'!$O:$O,$J45)+COUNTIFS(OFFSET('考勤辅助表-下午'!$B:$B,0,MATCH($A45,'考勤辅助表-下午'!$C$1:$L$1,0)),H$2,'考勤辅助表-下午'!$O:$O,$J45))/2</f>
        <v>0</v>
      </c>
      <c r="I45" s="38">
        <f ca="1">(COUNTIFS(OFFSET('考勤辅助表-上午'!$B:$B,0,MATCH($A45,'考勤辅助表-上午'!$C$1:$L$1,0)),I$2,'考勤辅助表-上午'!$O:$O,$J45)+COUNTIFS(OFFSET('考勤辅助表-下午'!$B:$B,0,MATCH($A45,'考勤辅助表-下午'!$C$1:$L$1,0)),I$2,'考勤辅助表-下午'!$O:$O,$J45))/2</f>
        <v>0</v>
      </c>
      <c r="J45" s="37" t="str">
        <f t="shared" si="21"/>
        <v>8.28-8.31</v>
      </c>
      <c r="K45" s="42">
        <f t="shared" si="22"/>
        <v>4</v>
      </c>
      <c r="L45" s="43" t="b">
        <f ca="1" t="shared" si="18"/>
        <v>0</v>
      </c>
      <c r="M45" s="42">
        <f ca="1" t="shared" si="19"/>
        <v>0</v>
      </c>
      <c r="N45" s="38">
        <f ca="1">(COUNTIFS(OFFSET('考勤辅助表-上午'!$B:$B,0,MATCH($A45,'考勤辅助表-上午'!$C$1:$L$1,0)),N$2,'考勤辅助表-上午'!$O:$O,$J45)+COUNTIFS(OFFSET('考勤辅助表-下午'!$B:$B,0,MATCH($A45,'考勤辅助表-下午'!$C$1:$L$1,0)),N$2,'考勤辅助表-下午'!$O:$O,$J45))/2</f>
        <v>0</v>
      </c>
      <c r="O45" s="38">
        <f ca="1">(COUNTIFS(OFFSET('考勤辅助表-上午'!$B:$B,0,MATCH($A45,'考勤辅助表-上午'!$C$1:$L$1,0)),O$2,'考勤辅助表-上午'!$O:$O,$J45)+COUNTIFS(OFFSET('考勤辅助表-下午'!$B:$B,0,MATCH($A45,'考勤辅助表-下午'!$C$1:$L$1,0)),O$2,'考勤辅助表-下午'!$O:$O,$J45))/2</f>
        <v>0</v>
      </c>
      <c r="P45" s="38">
        <f ca="1">(COUNTIFS(OFFSET('考勤辅助表-上午'!$B:$B,0,MATCH($A45,'考勤辅助表-上午'!$C$1:$L$1,0)),P$2,'考勤辅助表-上午'!$O:$O,$J45)+COUNTIFS(OFFSET('考勤辅助表-下午'!$B:$B,0,MATCH($A45,'考勤辅助表-下午'!$C$1:$L$1,0)),P$2,'考勤辅助表-下午'!$O:$O,$J45))/2</f>
        <v>0</v>
      </c>
      <c r="Q45" s="38">
        <f ca="1">(COUNTIFS(OFFSET('考勤辅助表-上午'!$B:$B,0,MATCH($A45,'考勤辅助表-上午'!$C$1:$L$1,0)),Q$2,'考勤辅助表-上午'!$O:$O,$J45)+COUNTIFS(OFFSET('考勤辅助表-下午'!$B:$B,0,MATCH($A45,'考勤辅助表-下午'!$C$1:$L$1,0)),Q$2,'考勤辅助表-下午'!$O:$O,$J45))/2</f>
        <v>0</v>
      </c>
      <c r="R45" s="38">
        <f ca="1">(COUNTIFS(OFFSET('考勤辅助表-上午'!$B:$B,0,MATCH($A45,'考勤辅助表-上午'!$C$1:$L$1,0)),R$2,'考勤辅助表-上午'!$O:$O,$J45)+COUNTIFS(OFFSET('考勤辅助表-下午'!$B:$B,0,MATCH($A45,'考勤辅助表-下午'!$C$1:$L$1,0)),R$2,'考勤辅助表-下午'!$O:$O,$J45))/2</f>
        <v>0</v>
      </c>
    </row>
    <row r="46" spans="1:18">
      <c r="A46" s="37" t="str">
        <f ca="1" t="shared" si="20"/>
        <v>张晓豆</v>
      </c>
      <c r="B46" s="38">
        <f ca="1">(COUNTIFS(OFFSET('考勤辅助表-上午'!$B:$B,0,MATCH($A46,'考勤辅助表-上午'!$C$1:$L$1,0)),B$2,'考勤辅助表-上午'!$O:$O,$J46)+COUNTIFS(OFFSET('考勤辅助表-下午'!$B:$B,0,MATCH($A46,'考勤辅助表-下午'!$C$1:$L$1,0)),B$2,'考勤辅助表-下午'!$O:$O,$J46))/2</f>
        <v>0</v>
      </c>
      <c r="C46" s="38">
        <f ca="1">(COUNTIFS(OFFSET('考勤辅助表-上午'!$B:$B,0,MATCH($A46,'考勤辅助表-上午'!$C$1:$L$1,0)),C$2,'考勤辅助表-上午'!$O:$O,$J46)+COUNTIFS(OFFSET('考勤辅助表-下午'!$B:$B,0,MATCH($A46,'考勤辅助表-下午'!$C$1:$L$1,0)),C$2,'考勤辅助表-下午'!$O:$O,$J46))/2</f>
        <v>0</v>
      </c>
      <c r="D46" s="39">
        <f ca="1" t="shared" si="16"/>
        <v>0</v>
      </c>
      <c r="E46" s="38">
        <f ca="1">(COUNTIFS(OFFSET('考勤辅助表-上午'!$B:$B,0,MATCH($A46,'考勤辅助表-上午'!$C$1:$L$1,0)),E$2,'考勤辅助表-上午'!$O:$O,$J46)+COUNTIFS(OFFSET('考勤辅助表-下午'!$B:$B,0,MATCH($A46,'考勤辅助表-下午'!$C$1:$L$1,0)),E$2,'考勤辅助表-下午'!$O:$O,$J46))/2</f>
        <v>0</v>
      </c>
      <c r="F46" s="38">
        <f ca="1">(COUNTIFS(OFFSET('考勤辅助表-上午'!$B:$B,0,MATCH($A46,'考勤辅助表-上午'!$C$1:$L$1,0)),F$2,'考勤辅助表-上午'!$O:$O,$J46)+COUNTIFS(OFFSET('考勤辅助表-下午'!$B:$B,0,MATCH($A46,'考勤辅助表-下午'!$C$1:$L$1,0)),F$2,'考勤辅助表-下午'!$O:$O,$J46))/2</f>
        <v>0</v>
      </c>
      <c r="G46" s="39">
        <f ca="1" t="shared" si="17"/>
        <v>0</v>
      </c>
      <c r="H46" s="38">
        <f ca="1">(COUNTIFS(OFFSET('考勤辅助表-上午'!$B:$B,0,MATCH($A46,'考勤辅助表-上午'!$C$1:$L$1,0)),H$2,'考勤辅助表-上午'!$O:$O,$J46)+COUNTIFS(OFFSET('考勤辅助表-下午'!$B:$B,0,MATCH($A46,'考勤辅助表-下午'!$C$1:$L$1,0)),H$2,'考勤辅助表-下午'!$O:$O,$J46))/2</f>
        <v>0</v>
      </c>
      <c r="I46" s="38">
        <f ca="1">(COUNTIFS(OFFSET('考勤辅助表-上午'!$B:$B,0,MATCH($A46,'考勤辅助表-上午'!$C$1:$L$1,0)),I$2,'考勤辅助表-上午'!$O:$O,$J46)+COUNTIFS(OFFSET('考勤辅助表-下午'!$B:$B,0,MATCH($A46,'考勤辅助表-下午'!$C$1:$L$1,0)),I$2,'考勤辅助表-下午'!$O:$O,$J46))/2</f>
        <v>0</v>
      </c>
      <c r="J46" s="37" t="str">
        <f t="shared" si="21"/>
        <v>8.28-8.31</v>
      </c>
      <c r="K46" s="42">
        <f t="shared" si="22"/>
        <v>4</v>
      </c>
      <c r="L46" s="43" t="b">
        <f ca="1" t="shared" si="18"/>
        <v>0</v>
      </c>
      <c r="M46" s="42">
        <f ca="1" t="shared" si="19"/>
        <v>0</v>
      </c>
      <c r="N46" s="38">
        <f ca="1">(COUNTIFS(OFFSET('考勤辅助表-上午'!$B:$B,0,MATCH($A46,'考勤辅助表-上午'!$C$1:$L$1,0)),N$2,'考勤辅助表-上午'!$O:$O,$J46)+COUNTIFS(OFFSET('考勤辅助表-下午'!$B:$B,0,MATCH($A46,'考勤辅助表-下午'!$C$1:$L$1,0)),N$2,'考勤辅助表-下午'!$O:$O,$J46))/2</f>
        <v>0</v>
      </c>
      <c r="O46" s="38">
        <f ca="1">(COUNTIFS(OFFSET('考勤辅助表-上午'!$B:$B,0,MATCH($A46,'考勤辅助表-上午'!$C$1:$L$1,0)),O$2,'考勤辅助表-上午'!$O:$O,$J46)+COUNTIFS(OFFSET('考勤辅助表-下午'!$B:$B,0,MATCH($A46,'考勤辅助表-下午'!$C$1:$L$1,0)),O$2,'考勤辅助表-下午'!$O:$O,$J46))/2</f>
        <v>0</v>
      </c>
      <c r="P46" s="38">
        <f ca="1">(COUNTIFS(OFFSET('考勤辅助表-上午'!$B:$B,0,MATCH($A46,'考勤辅助表-上午'!$C$1:$L$1,0)),P$2,'考勤辅助表-上午'!$O:$O,$J46)+COUNTIFS(OFFSET('考勤辅助表-下午'!$B:$B,0,MATCH($A46,'考勤辅助表-下午'!$C$1:$L$1,0)),P$2,'考勤辅助表-下午'!$O:$O,$J46))/2</f>
        <v>0</v>
      </c>
      <c r="Q46" s="38">
        <f ca="1">(COUNTIFS(OFFSET('考勤辅助表-上午'!$B:$B,0,MATCH($A46,'考勤辅助表-上午'!$C$1:$L$1,0)),Q$2,'考勤辅助表-上午'!$O:$O,$J46)+COUNTIFS(OFFSET('考勤辅助表-下午'!$B:$B,0,MATCH($A46,'考勤辅助表-下午'!$C$1:$L$1,0)),Q$2,'考勤辅助表-下午'!$O:$O,$J46))/2</f>
        <v>0</v>
      </c>
      <c r="R46" s="38">
        <f ca="1">(COUNTIFS(OFFSET('考勤辅助表-上午'!$B:$B,0,MATCH($A46,'考勤辅助表-上午'!$C$1:$L$1,0)),R$2,'考勤辅助表-上午'!$O:$O,$J46)+COUNTIFS(OFFSET('考勤辅助表-下午'!$B:$B,0,MATCH($A46,'考勤辅助表-下午'!$C$1:$L$1,0)),R$2,'考勤辅助表-下午'!$O:$O,$J46))/2</f>
        <v>0</v>
      </c>
    </row>
    <row r="47" spans="1:18">
      <c r="A47" s="37" t="str">
        <f ca="1" t="shared" si="20"/>
        <v>尚之腾</v>
      </c>
      <c r="B47" s="38">
        <f ca="1">(COUNTIFS(OFFSET('考勤辅助表-上午'!$B:$B,0,MATCH($A47,'考勤辅助表-上午'!$C$1:$L$1,0)),B$2,'考勤辅助表-上午'!$O:$O,$J47)+COUNTIFS(OFFSET('考勤辅助表-下午'!$B:$B,0,MATCH($A47,'考勤辅助表-下午'!$C$1:$L$1,0)),B$2,'考勤辅助表-下午'!$O:$O,$J47))/2</f>
        <v>0</v>
      </c>
      <c r="C47" s="38">
        <f ca="1">(COUNTIFS(OFFSET('考勤辅助表-上午'!$B:$B,0,MATCH($A47,'考勤辅助表-上午'!$C$1:$L$1,0)),C$2,'考勤辅助表-上午'!$O:$O,$J47)+COUNTIFS(OFFSET('考勤辅助表-下午'!$B:$B,0,MATCH($A47,'考勤辅助表-下午'!$C$1:$L$1,0)),C$2,'考勤辅助表-下午'!$O:$O,$J47))/2</f>
        <v>0</v>
      </c>
      <c r="D47" s="39">
        <f ca="1" t="shared" si="16"/>
        <v>0</v>
      </c>
      <c r="E47" s="38">
        <f ca="1">(COUNTIFS(OFFSET('考勤辅助表-上午'!$B:$B,0,MATCH($A47,'考勤辅助表-上午'!$C$1:$L$1,0)),E$2,'考勤辅助表-上午'!$O:$O,$J47)+COUNTIFS(OFFSET('考勤辅助表-下午'!$B:$B,0,MATCH($A47,'考勤辅助表-下午'!$C$1:$L$1,0)),E$2,'考勤辅助表-下午'!$O:$O,$J47))/2</f>
        <v>0</v>
      </c>
      <c r="F47" s="38">
        <f ca="1">(COUNTIFS(OFFSET('考勤辅助表-上午'!$B:$B,0,MATCH($A47,'考勤辅助表-上午'!$C$1:$L$1,0)),F$2,'考勤辅助表-上午'!$O:$O,$J47)+COUNTIFS(OFFSET('考勤辅助表-下午'!$B:$B,0,MATCH($A47,'考勤辅助表-下午'!$C$1:$L$1,0)),F$2,'考勤辅助表-下午'!$O:$O,$J47))/2</f>
        <v>0</v>
      </c>
      <c r="G47" s="39">
        <f ca="1" t="shared" si="17"/>
        <v>0</v>
      </c>
      <c r="H47" s="38">
        <f ca="1">(COUNTIFS(OFFSET('考勤辅助表-上午'!$B:$B,0,MATCH($A47,'考勤辅助表-上午'!$C$1:$L$1,0)),H$2,'考勤辅助表-上午'!$O:$O,$J47)+COUNTIFS(OFFSET('考勤辅助表-下午'!$B:$B,0,MATCH($A47,'考勤辅助表-下午'!$C$1:$L$1,0)),H$2,'考勤辅助表-下午'!$O:$O,$J47))/2</f>
        <v>0</v>
      </c>
      <c r="I47" s="38">
        <f ca="1">(COUNTIFS(OFFSET('考勤辅助表-上午'!$B:$B,0,MATCH($A47,'考勤辅助表-上午'!$C$1:$L$1,0)),I$2,'考勤辅助表-上午'!$O:$O,$J47)+COUNTIFS(OFFSET('考勤辅助表-下午'!$B:$B,0,MATCH($A47,'考勤辅助表-下午'!$C$1:$L$1,0)),I$2,'考勤辅助表-下午'!$O:$O,$J47))/2</f>
        <v>0</v>
      </c>
      <c r="J47" s="37" t="str">
        <f t="shared" si="21"/>
        <v>8.28-8.31</v>
      </c>
      <c r="K47" s="42">
        <f t="shared" si="22"/>
        <v>4</v>
      </c>
      <c r="L47" s="43" t="b">
        <f ca="1" t="shared" si="18"/>
        <v>0</v>
      </c>
      <c r="M47" s="42">
        <f ca="1" t="shared" si="19"/>
        <v>0</v>
      </c>
      <c r="N47" s="38">
        <f ca="1">(COUNTIFS(OFFSET('考勤辅助表-上午'!$B:$B,0,MATCH($A47,'考勤辅助表-上午'!$C$1:$L$1,0)),N$2,'考勤辅助表-上午'!$O:$O,$J47)+COUNTIFS(OFFSET('考勤辅助表-下午'!$B:$B,0,MATCH($A47,'考勤辅助表-下午'!$C$1:$L$1,0)),N$2,'考勤辅助表-下午'!$O:$O,$J47))/2</f>
        <v>0</v>
      </c>
      <c r="O47" s="38">
        <f ca="1">(COUNTIFS(OFFSET('考勤辅助表-上午'!$B:$B,0,MATCH($A47,'考勤辅助表-上午'!$C$1:$L$1,0)),O$2,'考勤辅助表-上午'!$O:$O,$J47)+COUNTIFS(OFFSET('考勤辅助表-下午'!$B:$B,0,MATCH($A47,'考勤辅助表-下午'!$C$1:$L$1,0)),O$2,'考勤辅助表-下午'!$O:$O,$J47))/2</f>
        <v>0</v>
      </c>
      <c r="P47" s="38">
        <f ca="1">(COUNTIFS(OFFSET('考勤辅助表-上午'!$B:$B,0,MATCH($A47,'考勤辅助表-上午'!$C$1:$L$1,0)),P$2,'考勤辅助表-上午'!$O:$O,$J47)+COUNTIFS(OFFSET('考勤辅助表-下午'!$B:$B,0,MATCH($A47,'考勤辅助表-下午'!$C$1:$L$1,0)),P$2,'考勤辅助表-下午'!$O:$O,$J47))/2</f>
        <v>0</v>
      </c>
      <c r="Q47" s="38">
        <f ca="1">(COUNTIFS(OFFSET('考勤辅助表-上午'!$B:$B,0,MATCH($A47,'考勤辅助表-上午'!$C$1:$L$1,0)),Q$2,'考勤辅助表-上午'!$O:$O,$J47)+COUNTIFS(OFFSET('考勤辅助表-下午'!$B:$B,0,MATCH($A47,'考勤辅助表-下午'!$C$1:$L$1,0)),Q$2,'考勤辅助表-下午'!$O:$O,$J47))/2</f>
        <v>0</v>
      </c>
      <c r="R47" s="38">
        <f ca="1">(COUNTIFS(OFFSET('考勤辅助表-上午'!$B:$B,0,MATCH($A47,'考勤辅助表-上午'!$C$1:$L$1,0)),R$2,'考勤辅助表-上午'!$O:$O,$J47)+COUNTIFS(OFFSET('考勤辅助表-下午'!$B:$B,0,MATCH($A47,'考勤辅助表-下午'!$C$1:$L$1,0)),R$2,'考勤辅助表-下午'!$O:$O,$J47))/2</f>
        <v>0</v>
      </c>
    </row>
    <row r="48" spans="1:18">
      <c r="A48" s="37" t="str">
        <f ca="1" t="shared" si="20"/>
        <v>闫浩</v>
      </c>
      <c r="B48" s="38">
        <f ca="1">(COUNTIFS(OFFSET('考勤辅助表-上午'!$B:$B,0,MATCH($A48,'考勤辅助表-上午'!$C$1:$L$1,0)),B$2,'考勤辅助表-上午'!$O:$O,$J48)+COUNTIFS(OFFSET('考勤辅助表-下午'!$B:$B,0,MATCH($A48,'考勤辅助表-下午'!$C$1:$L$1,0)),B$2,'考勤辅助表-下午'!$O:$O,$J48))/2</f>
        <v>0</v>
      </c>
      <c r="C48" s="38">
        <f ca="1">(COUNTIFS(OFFSET('考勤辅助表-上午'!$B:$B,0,MATCH($A48,'考勤辅助表-上午'!$C$1:$L$1,0)),C$2,'考勤辅助表-上午'!$O:$O,$J48)+COUNTIFS(OFFSET('考勤辅助表-下午'!$B:$B,0,MATCH($A48,'考勤辅助表-下午'!$C$1:$L$1,0)),C$2,'考勤辅助表-下午'!$O:$O,$J48))/2</f>
        <v>0</v>
      </c>
      <c r="D48" s="39">
        <f ca="1" t="shared" si="16"/>
        <v>0</v>
      </c>
      <c r="E48" s="38">
        <f ca="1">(COUNTIFS(OFFSET('考勤辅助表-上午'!$B:$B,0,MATCH($A48,'考勤辅助表-上午'!$C$1:$L$1,0)),E$2,'考勤辅助表-上午'!$O:$O,$J48)+COUNTIFS(OFFSET('考勤辅助表-下午'!$B:$B,0,MATCH($A48,'考勤辅助表-下午'!$C$1:$L$1,0)),E$2,'考勤辅助表-下午'!$O:$O,$J48))/2</f>
        <v>0</v>
      </c>
      <c r="F48" s="38">
        <f ca="1">(COUNTIFS(OFFSET('考勤辅助表-上午'!$B:$B,0,MATCH($A48,'考勤辅助表-上午'!$C$1:$L$1,0)),F$2,'考勤辅助表-上午'!$O:$O,$J48)+COUNTIFS(OFFSET('考勤辅助表-下午'!$B:$B,0,MATCH($A48,'考勤辅助表-下午'!$C$1:$L$1,0)),F$2,'考勤辅助表-下午'!$O:$O,$J48))/2</f>
        <v>0</v>
      </c>
      <c r="G48" s="39">
        <f ca="1" t="shared" si="17"/>
        <v>0</v>
      </c>
      <c r="H48" s="38">
        <f ca="1">(COUNTIFS(OFFSET('考勤辅助表-上午'!$B:$B,0,MATCH($A48,'考勤辅助表-上午'!$C$1:$L$1,0)),H$2,'考勤辅助表-上午'!$O:$O,$J48)+COUNTIFS(OFFSET('考勤辅助表-下午'!$B:$B,0,MATCH($A48,'考勤辅助表-下午'!$C$1:$L$1,0)),H$2,'考勤辅助表-下午'!$O:$O,$J48))/2</f>
        <v>0</v>
      </c>
      <c r="I48" s="38">
        <f ca="1">(COUNTIFS(OFFSET('考勤辅助表-上午'!$B:$B,0,MATCH($A48,'考勤辅助表-上午'!$C$1:$L$1,0)),I$2,'考勤辅助表-上午'!$O:$O,$J48)+COUNTIFS(OFFSET('考勤辅助表-下午'!$B:$B,0,MATCH($A48,'考勤辅助表-下午'!$C$1:$L$1,0)),I$2,'考勤辅助表-下午'!$O:$O,$J48))/2</f>
        <v>0</v>
      </c>
      <c r="J48" s="37" t="str">
        <f t="shared" si="21"/>
        <v>8.28-8.31</v>
      </c>
      <c r="K48" s="42">
        <f t="shared" si="22"/>
        <v>4</v>
      </c>
      <c r="L48" s="43" t="b">
        <f ca="1" t="shared" si="18"/>
        <v>0</v>
      </c>
      <c r="M48" s="42">
        <f ca="1" t="shared" si="19"/>
        <v>0</v>
      </c>
      <c r="N48" s="38">
        <f ca="1">(COUNTIFS(OFFSET('考勤辅助表-上午'!$B:$B,0,MATCH($A48,'考勤辅助表-上午'!$C$1:$L$1,0)),N$2,'考勤辅助表-上午'!$O:$O,$J48)+COUNTIFS(OFFSET('考勤辅助表-下午'!$B:$B,0,MATCH($A48,'考勤辅助表-下午'!$C$1:$L$1,0)),N$2,'考勤辅助表-下午'!$O:$O,$J48))/2</f>
        <v>0</v>
      </c>
      <c r="O48" s="38">
        <f ca="1">(COUNTIFS(OFFSET('考勤辅助表-上午'!$B:$B,0,MATCH($A48,'考勤辅助表-上午'!$C$1:$L$1,0)),O$2,'考勤辅助表-上午'!$O:$O,$J48)+COUNTIFS(OFFSET('考勤辅助表-下午'!$B:$B,0,MATCH($A48,'考勤辅助表-下午'!$C$1:$L$1,0)),O$2,'考勤辅助表-下午'!$O:$O,$J48))/2</f>
        <v>0</v>
      </c>
      <c r="P48" s="38">
        <f ca="1">(COUNTIFS(OFFSET('考勤辅助表-上午'!$B:$B,0,MATCH($A48,'考勤辅助表-上午'!$C$1:$L$1,0)),P$2,'考勤辅助表-上午'!$O:$O,$J48)+COUNTIFS(OFFSET('考勤辅助表-下午'!$B:$B,0,MATCH($A48,'考勤辅助表-下午'!$C$1:$L$1,0)),P$2,'考勤辅助表-下午'!$O:$O,$J48))/2</f>
        <v>0</v>
      </c>
      <c r="Q48" s="38">
        <f ca="1">(COUNTIFS(OFFSET('考勤辅助表-上午'!$B:$B,0,MATCH($A48,'考勤辅助表-上午'!$C$1:$L$1,0)),Q$2,'考勤辅助表-上午'!$O:$O,$J48)+COUNTIFS(OFFSET('考勤辅助表-下午'!$B:$B,0,MATCH($A48,'考勤辅助表-下午'!$C$1:$L$1,0)),Q$2,'考勤辅助表-下午'!$O:$O,$J48))/2</f>
        <v>0</v>
      </c>
      <c r="R48" s="38">
        <f ca="1">(COUNTIFS(OFFSET('考勤辅助表-上午'!$B:$B,0,MATCH($A48,'考勤辅助表-上午'!$C$1:$L$1,0)),R$2,'考勤辅助表-上午'!$O:$O,$J48)+COUNTIFS(OFFSET('考勤辅助表-下午'!$B:$B,0,MATCH($A48,'考勤辅助表-下午'!$C$1:$L$1,0)),R$2,'考勤辅助表-下午'!$O:$O,$J48))/2</f>
        <v>0</v>
      </c>
    </row>
    <row r="49" spans="1:18">
      <c r="A49" s="37" t="str">
        <f ca="1" t="shared" si="20"/>
        <v>苏转转</v>
      </c>
      <c r="B49" s="38">
        <f ca="1">(COUNTIFS(OFFSET('考勤辅助表-上午'!$B:$B,0,MATCH($A49,'考勤辅助表-上午'!$C$1:$L$1,0)),B$2,'考勤辅助表-上午'!$O:$O,$J49)+COUNTIFS(OFFSET('考勤辅助表-下午'!$B:$B,0,MATCH($A49,'考勤辅助表-下午'!$C$1:$L$1,0)),B$2,'考勤辅助表-下午'!$O:$O,$J49))/2</f>
        <v>0</v>
      </c>
      <c r="C49" s="38">
        <f ca="1">(COUNTIFS(OFFSET('考勤辅助表-上午'!$B:$B,0,MATCH($A49,'考勤辅助表-上午'!$C$1:$L$1,0)),C$2,'考勤辅助表-上午'!$O:$O,$J49)+COUNTIFS(OFFSET('考勤辅助表-下午'!$B:$B,0,MATCH($A49,'考勤辅助表-下午'!$C$1:$L$1,0)),C$2,'考勤辅助表-下午'!$O:$O,$J49))/2</f>
        <v>0</v>
      </c>
      <c r="D49" s="39">
        <f ca="1" t="shared" si="16"/>
        <v>0</v>
      </c>
      <c r="E49" s="38">
        <f ca="1">(COUNTIFS(OFFSET('考勤辅助表-上午'!$B:$B,0,MATCH($A49,'考勤辅助表-上午'!$C$1:$L$1,0)),E$2,'考勤辅助表-上午'!$O:$O,$J49)+COUNTIFS(OFFSET('考勤辅助表-下午'!$B:$B,0,MATCH($A49,'考勤辅助表-下午'!$C$1:$L$1,0)),E$2,'考勤辅助表-下午'!$O:$O,$J49))/2</f>
        <v>0</v>
      </c>
      <c r="F49" s="38">
        <f ca="1">(COUNTIFS(OFFSET('考勤辅助表-上午'!$B:$B,0,MATCH($A49,'考勤辅助表-上午'!$C$1:$L$1,0)),F$2,'考勤辅助表-上午'!$O:$O,$J49)+COUNTIFS(OFFSET('考勤辅助表-下午'!$B:$B,0,MATCH($A49,'考勤辅助表-下午'!$C$1:$L$1,0)),F$2,'考勤辅助表-下午'!$O:$O,$J49))/2</f>
        <v>0</v>
      </c>
      <c r="G49" s="39">
        <f ca="1" t="shared" si="17"/>
        <v>0</v>
      </c>
      <c r="H49" s="38">
        <f ca="1">(COUNTIFS(OFFSET('考勤辅助表-上午'!$B:$B,0,MATCH($A49,'考勤辅助表-上午'!$C$1:$L$1,0)),H$2,'考勤辅助表-上午'!$O:$O,$J49)+COUNTIFS(OFFSET('考勤辅助表-下午'!$B:$B,0,MATCH($A49,'考勤辅助表-下午'!$C$1:$L$1,0)),H$2,'考勤辅助表-下午'!$O:$O,$J49))/2</f>
        <v>0</v>
      </c>
      <c r="I49" s="38">
        <f ca="1">(COUNTIFS(OFFSET('考勤辅助表-上午'!$B:$B,0,MATCH($A49,'考勤辅助表-上午'!$C$1:$L$1,0)),I$2,'考勤辅助表-上午'!$O:$O,$J49)+COUNTIFS(OFFSET('考勤辅助表-下午'!$B:$B,0,MATCH($A49,'考勤辅助表-下午'!$C$1:$L$1,0)),I$2,'考勤辅助表-下午'!$O:$O,$J49))/2</f>
        <v>0</v>
      </c>
      <c r="J49" s="37" t="str">
        <f t="shared" si="21"/>
        <v>8.28-8.31</v>
      </c>
      <c r="K49" s="42">
        <f t="shared" si="22"/>
        <v>4</v>
      </c>
      <c r="L49" s="43" t="b">
        <f ca="1" t="shared" si="18"/>
        <v>0</v>
      </c>
      <c r="M49" s="42">
        <f ca="1" t="shared" si="19"/>
        <v>0</v>
      </c>
      <c r="N49" s="38">
        <f ca="1">(COUNTIFS(OFFSET('考勤辅助表-上午'!$B:$B,0,MATCH($A49,'考勤辅助表-上午'!$C$1:$L$1,0)),N$2,'考勤辅助表-上午'!$O:$O,$J49)+COUNTIFS(OFFSET('考勤辅助表-下午'!$B:$B,0,MATCH($A49,'考勤辅助表-下午'!$C$1:$L$1,0)),N$2,'考勤辅助表-下午'!$O:$O,$J49))/2</f>
        <v>0</v>
      </c>
      <c r="O49" s="38">
        <f ca="1">(COUNTIFS(OFFSET('考勤辅助表-上午'!$B:$B,0,MATCH($A49,'考勤辅助表-上午'!$C$1:$L$1,0)),O$2,'考勤辅助表-上午'!$O:$O,$J49)+COUNTIFS(OFFSET('考勤辅助表-下午'!$B:$B,0,MATCH($A49,'考勤辅助表-下午'!$C$1:$L$1,0)),O$2,'考勤辅助表-下午'!$O:$O,$J49))/2</f>
        <v>0</v>
      </c>
      <c r="P49" s="38">
        <f ca="1">(COUNTIFS(OFFSET('考勤辅助表-上午'!$B:$B,0,MATCH($A49,'考勤辅助表-上午'!$C$1:$L$1,0)),P$2,'考勤辅助表-上午'!$O:$O,$J49)+COUNTIFS(OFFSET('考勤辅助表-下午'!$B:$B,0,MATCH($A49,'考勤辅助表-下午'!$C$1:$L$1,0)),P$2,'考勤辅助表-下午'!$O:$O,$J49))/2</f>
        <v>0</v>
      </c>
      <c r="Q49" s="38">
        <f ca="1">(COUNTIFS(OFFSET('考勤辅助表-上午'!$B:$B,0,MATCH($A49,'考勤辅助表-上午'!$C$1:$L$1,0)),Q$2,'考勤辅助表-上午'!$O:$O,$J49)+COUNTIFS(OFFSET('考勤辅助表-下午'!$B:$B,0,MATCH($A49,'考勤辅助表-下午'!$C$1:$L$1,0)),Q$2,'考勤辅助表-下午'!$O:$O,$J49))/2</f>
        <v>0</v>
      </c>
      <c r="R49" s="38">
        <f ca="1">(COUNTIFS(OFFSET('考勤辅助表-上午'!$B:$B,0,MATCH($A49,'考勤辅助表-上午'!$C$1:$L$1,0)),R$2,'考勤辅助表-上午'!$O:$O,$J49)+COUNTIFS(OFFSET('考勤辅助表-下午'!$B:$B,0,MATCH($A49,'考勤辅助表-下午'!$C$1:$L$1,0)),R$2,'考勤辅助表-下午'!$O:$O,$J49))/2</f>
        <v>0</v>
      </c>
    </row>
    <row r="50" spans="1:18">
      <c r="A50" s="37" t="str">
        <f ca="1" t="shared" si="20"/>
        <v>刘雨</v>
      </c>
      <c r="B50" s="38">
        <f ca="1">(COUNTIFS(OFFSET('考勤辅助表-上午'!$B:$B,0,MATCH($A50,'考勤辅助表-上午'!$C$1:$L$1,0)),B$2,'考勤辅助表-上午'!$O:$O,$J50)+COUNTIFS(OFFSET('考勤辅助表-下午'!$B:$B,0,MATCH($A50,'考勤辅助表-下午'!$C$1:$L$1,0)),B$2,'考勤辅助表-下午'!$O:$O,$J50))/2</f>
        <v>0</v>
      </c>
      <c r="C50" s="38">
        <f ca="1">(COUNTIFS(OFFSET('考勤辅助表-上午'!$B:$B,0,MATCH($A50,'考勤辅助表-上午'!$C$1:$L$1,0)),C$2,'考勤辅助表-上午'!$O:$O,$J50)+COUNTIFS(OFFSET('考勤辅助表-下午'!$B:$B,0,MATCH($A50,'考勤辅助表-下午'!$C$1:$L$1,0)),C$2,'考勤辅助表-下午'!$O:$O,$J50))/2</f>
        <v>0</v>
      </c>
      <c r="D50" s="39">
        <f ca="1" t="shared" si="16"/>
        <v>0</v>
      </c>
      <c r="E50" s="38">
        <f ca="1">(COUNTIFS(OFFSET('考勤辅助表-上午'!$B:$B,0,MATCH($A50,'考勤辅助表-上午'!$C$1:$L$1,0)),E$2,'考勤辅助表-上午'!$O:$O,$J50)+COUNTIFS(OFFSET('考勤辅助表-下午'!$B:$B,0,MATCH($A50,'考勤辅助表-下午'!$C$1:$L$1,0)),E$2,'考勤辅助表-下午'!$O:$O,$J50))/2</f>
        <v>0</v>
      </c>
      <c r="F50" s="38">
        <f ca="1">(COUNTIFS(OFFSET('考勤辅助表-上午'!$B:$B,0,MATCH($A50,'考勤辅助表-上午'!$C$1:$L$1,0)),F$2,'考勤辅助表-上午'!$O:$O,$J50)+COUNTIFS(OFFSET('考勤辅助表-下午'!$B:$B,0,MATCH($A50,'考勤辅助表-下午'!$C$1:$L$1,0)),F$2,'考勤辅助表-下午'!$O:$O,$J50))/2</f>
        <v>0</v>
      </c>
      <c r="G50" s="39">
        <f ca="1" t="shared" si="17"/>
        <v>0</v>
      </c>
      <c r="H50" s="38">
        <f ca="1">(COUNTIFS(OFFSET('考勤辅助表-上午'!$B:$B,0,MATCH($A50,'考勤辅助表-上午'!$C$1:$L$1,0)),H$2,'考勤辅助表-上午'!$O:$O,$J50)+COUNTIFS(OFFSET('考勤辅助表-下午'!$B:$B,0,MATCH($A50,'考勤辅助表-下午'!$C$1:$L$1,0)),H$2,'考勤辅助表-下午'!$O:$O,$J50))/2</f>
        <v>0</v>
      </c>
      <c r="I50" s="38">
        <f ca="1">(COUNTIFS(OFFSET('考勤辅助表-上午'!$B:$B,0,MATCH($A50,'考勤辅助表-上午'!$C$1:$L$1,0)),I$2,'考勤辅助表-上午'!$O:$O,$J50)+COUNTIFS(OFFSET('考勤辅助表-下午'!$B:$B,0,MATCH($A50,'考勤辅助表-下午'!$C$1:$L$1,0)),I$2,'考勤辅助表-下午'!$O:$O,$J50))/2</f>
        <v>0</v>
      </c>
      <c r="J50" s="37" t="str">
        <f t="shared" si="21"/>
        <v>8.28-8.31</v>
      </c>
      <c r="K50" s="42">
        <f t="shared" si="22"/>
        <v>4</v>
      </c>
      <c r="L50" s="43" t="b">
        <f ca="1" t="shared" si="18"/>
        <v>0</v>
      </c>
      <c r="M50" s="42">
        <f ca="1" t="shared" si="19"/>
        <v>0</v>
      </c>
      <c r="N50" s="38">
        <f ca="1">(COUNTIFS(OFFSET('考勤辅助表-上午'!$B:$B,0,MATCH($A50,'考勤辅助表-上午'!$C$1:$L$1,0)),N$2,'考勤辅助表-上午'!$O:$O,$J50)+COUNTIFS(OFFSET('考勤辅助表-下午'!$B:$B,0,MATCH($A50,'考勤辅助表-下午'!$C$1:$L$1,0)),N$2,'考勤辅助表-下午'!$O:$O,$J50))/2</f>
        <v>0</v>
      </c>
      <c r="O50" s="38">
        <f ca="1">(COUNTIFS(OFFSET('考勤辅助表-上午'!$B:$B,0,MATCH($A50,'考勤辅助表-上午'!$C$1:$L$1,0)),O$2,'考勤辅助表-上午'!$O:$O,$J50)+COUNTIFS(OFFSET('考勤辅助表-下午'!$B:$B,0,MATCH($A50,'考勤辅助表-下午'!$C$1:$L$1,0)),O$2,'考勤辅助表-下午'!$O:$O,$J50))/2</f>
        <v>0</v>
      </c>
      <c r="P50" s="38">
        <f ca="1">(COUNTIFS(OFFSET('考勤辅助表-上午'!$B:$B,0,MATCH($A50,'考勤辅助表-上午'!$C$1:$L$1,0)),P$2,'考勤辅助表-上午'!$O:$O,$J50)+COUNTIFS(OFFSET('考勤辅助表-下午'!$B:$B,0,MATCH($A50,'考勤辅助表-下午'!$C$1:$L$1,0)),P$2,'考勤辅助表-下午'!$O:$O,$J50))/2</f>
        <v>0</v>
      </c>
      <c r="Q50" s="38">
        <f ca="1">(COUNTIFS(OFFSET('考勤辅助表-上午'!$B:$B,0,MATCH($A50,'考勤辅助表-上午'!$C$1:$L$1,0)),Q$2,'考勤辅助表-上午'!$O:$O,$J50)+COUNTIFS(OFFSET('考勤辅助表-下午'!$B:$B,0,MATCH($A50,'考勤辅助表-下午'!$C$1:$L$1,0)),Q$2,'考勤辅助表-下午'!$O:$O,$J50))/2</f>
        <v>0</v>
      </c>
      <c r="R50" s="38">
        <f ca="1">(COUNTIFS(OFFSET('考勤辅助表-上午'!$B:$B,0,MATCH($A50,'考勤辅助表-上午'!$C$1:$L$1,0)),R$2,'考勤辅助表-上午'!$O:$O,$J50)+COUNTIFS(OFFSET('考勤辅助表-下午'!$B:$B,0,MATCH($A50,'考勤辅助表-下午'!$C$1:$L$1,0)),R$2,'考勤辅助表-下午'!$O:$O,$J50))/2</f>
        <v>0</v>
      </c>
    </row>
    <row r="51" spans="1:18">
      <c r="A51" s="37">
        <f ca="1" t="shared" si="20"/>
        <v>0</v>
      </c>
      <c r="B51" s="38">
        <f ca="1">(COUNTIFS(OFFSET('考勤辅助表-上午'!$B:$B,0,MATCH($A51,'考勤辅助表-上午'!$C$1:$L$1,0)),B$2,'考勤辅助表-上午'!$O:$O,$J51)+COUNTIFS(OFFSET('考勤辅助表-下午'!$B:$B,0,MATCH($A51,'考勤辅助表-下午'!$C$1:$L$1,0)),B$2,'考勤辅助表-下午'!$O:$O,$J51))/2</f>
        <v>0</v>
      </c>
      <c r="C51" s="38">
        <f ca="1">(COUNTIFS(OFFSET('考勤辅助表-上午'!$B:$B,0,MATCH($A51,'考勤辅助表-上午'!$C$1:$L$1,0)),C$2,'考勤辅助表-上午'!$O:$O,$J51)+COUNTIFS(OFFSET('考勤辅助表-下午'!$B:$B,0,MATCH($A51,'考勤辅助表-下午'!$C$1:$L$1,0)),C$2,'考勤辅助表-下午'!$O:$O,$J51))/2</f>
        <v>0</v>
      </c>
      <c r="D51" s="39">
        <f ca="1" t="shared" si="16"/>
        <v>0</v>
      </c>
      <c r="E51" s="38">
        <f ca="1">(COUNTIFS(OFFSET('考勤辅助表-上午'!$B:$B,0,MATCH($A51,'考勤辅助表-上午'!$C$1:$L$1,0)),E$2,'考勤辅助表-上午'!$O:$O,$J51)+COUNTIFS(OFFSET('考勤辅助表-下午'!$B:$B,0,MATCH($A51,'考勤辅助表-下午'!$C$1:$L$1,0)),E$2,'考勤辅助表-下午'!$O:$O,$J51))/2</f>
        <v>0</v>
      </c>
      <c r="F51" s="38">
        <f ca="1">(COUNTIFS(OFFSET('考勤辅助表-上午'!$B:$B,0,MATCH($A51,'考勤辅助表-上午'!$C$1:$L$1,0)),F$2,'考勤辅助表-上午'!$O:$O,$J51)+COUNTIFS(OFFSET('考勤辅助表-下午'!$B:$B,0,MATCH($A51,'考勤辅助表-下午'!$C$1:$L$1,0)),F$2,'考勤辅助表-下午'!$O:$O,$J51))/2</f>
        <v>0</v>
      </c>
      <c r="G51" s="39">
        <f ca="1" t="shared" si="17"/>
        <v>0</v>
      </c>
      <c r="H51" s="38">
        <f ca="1">(COUNTIFS(OFFSET('考勤辅助表-上午'!$B:$B,0,MATCH($A51,'考勤辅助表-上午'!$C$1:$L$1,0)),H$2,'考勤辅助表-上午'!$O:$O,$J51)+COUNTIFS(OFFSET('考勤辅助表-下午'!$B:$B,0,MATCH($A51,'考勤辅助表-下午'!$C$1:$L$1,0)),H$2,'考勤辅助表-下午'!$O:$O,$J51))/2</f>
        <v>0</v>
      </c>
      <c r="I51" s="38">
        <f ca="1">(COUNTIFS(OFFSET('考勤辅助表-上午'!$B:$B,0,MATCH($A51,'考勤辅助表-上午'!$C$1:$L$1,0)),I$2,'考勤辅助表-上午'!$O:$O,$J51)+COUNTIFS(OFFSET('考勤辅助表-下午'!$B:$B,0,MATCH($A51,'考勤辅助表-下午'!$C$1:$L$1,0)),I$2,'考勤辅助表-下午'!$O:$O,$J51))/2</f>
        <v>0</v>
      </c>
      <c r="J51" s="37" t="str">
        <f t="shared" si="21"/>
        <v>8.28-8.31</v>
      </c>
      <c r="K51" s="42">
        <f t="shared" si="22"/>
        <v>4</v>
      </c>
      <c r="L51" s="43" t="b">
        <f ca="1" t="shared" si="18"/>
        <v>0</v>
      </c>
      <c r="M51" s="42">
        <f ca="1" t="shared" si="19"/>
        <v>0</v>
      </c>
      <c r="N51" s="38">
        <f ca="1">(COUNTIFS(OFFSET('考勤辅助表-上午'!$B:$B,0,MATCH($A51,'考勤辅助表-上午'!$C$1:$L$1,0)),N$2,'考勤辅助表-上午'!$O:$O,$J51)+COUNTIFS(OFFSET('考勤辅助表-下午'!$B:$B,0,MATCH($A51,'考勤辅助表-下午'!$C$1:$L$1,0)),N$2,'考勤辅助表-下午'!$O:$O,$J51))/2</f>
        <v>0</v>
      </c>
      <c r="O51" s="38">
        <f ca="1">(COUNTIFS(OFFSET('考勤辅助表-上午'!$B:$B,0,MATCH($A51,'考勤辅助表-上午'!$C$1:$L$1,0)),O$2,'考勤辅助表-上午'!$O:$O,$J51)+COUNTIFS(OFFSET('考勤辅助表-下午'!$B:$B,0,MATCH($A51,'考勤辅助表-下午'!$C$1:$L$1,0)),O$2,'考勤辅助表-下午'!$O:$O,$J51))/2</f>
        <v>0</v>
      </c>
      <c r="P51" s="38">
        <f ca="1">(COUNTIFS(OFFSET('考勤辅助表-上午'!$B:$B,0,MATCH($A51,'考勤辅助表-上午'!$C$1:$L$1,0)),P$2,'考勤辅助表-上午'!$O:$O,$J51)+COUNTIFS(OFFSET('考勤辅助表-下午'!$B:$B,0,MATCH($A51,'考勤辅助表-下午'!$C$1:$L$1,0)),P$2,'考勤辅助表-下午'!$O:$O,$J51))/2</f>
        <v>0</v>
      </c>
      <c r="Q51" s="38">
        <f ca="1">(COUNTIFS(OFFSET('考勤辅助表-上午'!$B:$B,0,MATCH($A51,'考勤辅助表-上午'!$C$1:$L$1,0)),Q$2,'考勤辅助表-上午'!$O:$O,$J51)+COUNTIFS(OFFSET('考勤辅助表-下午'!$B:$B,0,MATCH($A51,'考勤辅助表-下午'!$C$1:$L$1,0)),Q$2,'考勤辅助表-下午'!$O:$O,$J51))/2</f>
        <v>0</v>
      </c>
      <c r="R51" s="38">
        <f ca="1">(COUNTIFS(OFFSET('考勤辅助表-上午'!$B:$B,0,MATCH($A51,'考勤辅助表-上午'!$C$1:$L$1,0)),R$2,'考勤辅助表-上午'!$O:$O,$J51)+COUNTIFS(OFFSET('考勤辅助表-下午'!$B:$B,0,MATCH($A51,'考勤辅助表-下午'!$C$1:$L$1,0)),R$2,'考勤辅助表-下午'!$O:$O,$J51))/2</f>
        <v>0</v>
      </c>
    </row>
    <row r="52" spans="1:18">
      <c r="A52" s="37">
        <f ca="1" t="shared" si="20"/>
        <v>0</v>
      </c>
      <c r="B52" s="38">
        <f ca="1">(COUNTIFS(OFFSET('考勤辅助表-上午'!$B:$B,0,MATCH($A52,'考勤辅助表-上午'!$C$1:$L$1,0)),B$2,'考勤辅助表-上午'!$O:$O,$J52)+COUNTIFS(OFFSET('考勤辅助表-下午'!$B:$B,0,MATCH($A52,'考勤辅助表-下午'!$C$1:$L$1,0)),B$2,'考勤辅助表-下午'!$O:$O,$J52))/2</f>
        <v>0</v>
      </c>
      <c r="C52" s="38">
        <f ca="1">(COUNTIFS(OFFSET('考勤辅助表-上午'!$B:$B,0,MATCH($A52,'考勤辅助表-上午'!$C$1:$L$1,0)),C$2,'考勤辅助表-上午'!$O:$O,$J52)+COUNTIFS(OFFSET('考勤辅助表-下午'!$B:$B,0,MATCH($A52,'考勤辅助表-下午'!$C$1:$L$1,0)),C$2,'考勤辅助表-下午'!$O:$O,$J52))/2</f>
        <v>0</v>
      </c>
      <c r="D52" s="39">
        <f ca="1" t="shared" si="16"/>
        <v>0</v>
      </c>
      <c r="E52" s="38">
        <f ca="1">(COUNTIFS(OFFSET('考勤辅助表-上午'!$B:$B,0,MATCH($A52,'考勤辅助表-上午'!$C$1:$L$1,0)),E$2,'考勤辅助表-上午'!$O:$O,$J52)+COUNTIFS(OFFSET('考勤辅助表-下午'!$B:$B,0,MATCH($A52,'考勤辅助表-下午'!$C$1:$L$1,0)),E$2,'考勤辅助表-下午'!$O:$O,$J52))/2</f>
        <v>0</v>
      </c>
      <c r="F52" s="38">
        <f ca="1">(COUNTIFS(OFFSET('考勤辅助表-上午'!$B:$B,0,MATCH($A52,'考勤辅助表-上午'!$C$1:$L$1,0)),F$2,'考勤辅助表-上午'!$O:$O,$J52)+COUNTIFS(OFFSET('考勤辅助表-下午'!$B:$B,0,MATCH($A52,'考勤辅助表-下午'!$C$1:$L$1,0)),F$2,'考勤辅助表-下午'!$O:$O,$J52))/2</f>
        <v>0</v>
      </c>
      <c r="G52" s="39">
        <f ca="1" t="shared" si="17"/>
        <v>0</v>
      </c>
      <c r="H52" s="38">
        <f ca="1">(COUNTIFS(OFFSET('考勤辅助表-上午'!$B:$B,0,MATCH($A52,'考勤辅助表-上午'!$C$1:$L$1,0)),H$2,'考勤辅助表-上午'!$O:$O,$J52)+COUNTIFS(OFFSET('考勤辅助表-下午'!$B:$B,0,MATCH($A52,'考勤辅助表-下午'!$C$1:$L$1,0)),H$2,'考勤辅助表-下午'!$O:$O,$J52))/2</f>
        <v>0</v>
      </c>
      <c r="I52" s="38">
        <f ca="1">(COUNTIFS(OFFSET('考勤辅助表-上午'!$B:$B,0,MATCH($A52,'考勤辅助表-上午'!$C$1:$L$1,0)),I$2,'考勤辅助表-上午'!$O:$O,$J52)+COUNTIFS(OFFSET('考勤辅助表-下午'!$B:$B,0,MATCH($A52,'考勤辅助表-下午'!$C$1:$L$1,0)),I$2,'考勤辅助表-下午'!$O:$O,$J52))/2</f>
        <v>0</v>
      </c>
      <c r="J52" s="37" t="str">
        <f t="shared" si="21"/>
        <v>8.28-8.31</v>
      </c>
      <c r="K52" s="42">
        <f t="shared" si="22"/>
        <v>4</v>
      </c>
      <c r="L52" s="43" t="b">
        <f ca="1" t="shared" si="18"/>
        <v>0</v>
      </c>
      <c r="M52" s="42">
        <f ca="1" t="shared" si="19"/>
        <v>0</v>
      </c>
      <c r="N52" s="38">
        <f ca="1">(COUNTIFS(OFFSET('考勤辅助表-上午'!$B:$B,0,MATCH($A52,'考勤辅助表-上午'!$C$1:$L$1,0)),N$2,'考勤辅助表-上午'!$O:$O,$J52)+COUNTIFS(OFFSET('考勤辅助表-下午'!$B:$B,0,MATCH($A52,'考勤辅助表-下午'!$C$1:$L$1,0)),N$2,'考勤辅助表-下午'!$O:$O,$J52))/2</f>
        <v>0</v>
      </c>
      <c r="O52" s="38">
        <f ca="1">(COUNTIFS(OFFSET('考勤辅助表-上午'!$B:$B,0,MATCH($A52,'考勤辅助表-上午'!$C$1:$L$1,0)),O$2,'考勤辅助表-上午'!$O:$O,$J52)+COUNTIFS(OFFSET('考勤辅助表-下午'!$B:$B,0,MATCH($A52,'考勤辅助表-下午'!$C$1:$L$1,0)),O$2,'考勤辅助表-下午'!$O:$O,$J52))/2</f>
        <v>0</v>
      </c>
      <c r="P52" s="38">
        <f ca="1">(COUNTIFS(OFFSET('考勤辅助表-上午'!$B:$B,0,MATCH($A52,'考勤辅助表-上午'!$C$1:$L$1,0)),P$2,'考勤辅助表-上午'!$O:$O,$J52)+COUNTIFS(OFFSET('考勤辅助表-下午'!$B:$B,0,MATCH($A52,'考勤辅助表-下午'!$C$1:$L$1,0)),P$2,'考勤辅助表-下午'!$O:$O,$J52))/2</f>
        <v>0</v>
      </c>
      <c r="Q52" s="38">
        <f ca="1">(COUNTIFS(OFFSET('考勤辅助表-上午'!$B:$B,0,MATCH($A52,'考勤辅助表-上午'!$C$1:$L$1,0)),Q$2,'考勤辅助表-上午'!$O:$O,$J52)+COUNTIFS(OFFSET('考勤辅助表-下午'!$B:$B,0,MATCH($A52,'考勤辅助表-下午'!$C$1:$L$1,0)),Q$2,'考勤辅助表-下午'!$O:$O,$J52))/2</f>
        <v>0</v>
      </c>
      <c r="R52" s="38">
        <f ca="1">(COUNTIFS(OFFSET('考勤辅助表-上午'!$B:$B,0,MATCH($A52,'考勤辅助表-上午'!$C$1:$L$1,0)),R$2,'考勤辅助表-上午'!$O:$O,$J52)+COUNTIFS(OFFSET('考勤辅助表-下午'!$B:$B,0,MATCH($A52,'考勤辅助表-下午'!$C$1:$L$1,0)),R$2,'考勤辅助表-下午'!$O:$O,$J52))/2</f>
        <v>0</v>
      </c>
    </row>
  </sheetData>
  <autoFilter ref="A2:R52">
    <extLst/>
  </autoFilter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70C0"/>
  </sheetPr>
  <dimension ref="A1:J11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2" sqref="B2"/>
    </sheetView>
  </sheetViews>
  <sheetFormatPr defaultColWidth="8.88888888888889" defaultRowHeight="33" customHeight="1"/>
  <cols>
    <col min="1" max="1" width="11.5555555555556" customWidth="1"/>
    <col min="2" max="5" width="13.8888888888889" style="26" customWidth="1"/>
    <col min="6" max="10" width="13.8888888888889" customWidth="1"/>
  </cols>
  <sheetData>
    <row r="1" customHeight="1" spans="1:10">
      <c r="A1" s="27" t="s">
        <v>100</v>
      </c>
      <c r="B1" s="28" t="s">
        <v>11</v>
      </c>
      <c r="C1" s="28" t="s">
        <v>12</v>
      </c>
      <c r="D1" s="28" t="s">
        <v>44</v>
      </c>
      <c r="E1" s="28" t="s">
        <v>111</v>
      </c>
      <c r="F1" s="28" t="s">
        <v>95</v>
      </c>
      <c r="G1" s="28" t="s">
        <v>96</v>
      </c>
      <c r="H1" s="28" t="s">
        <v>8</v>
      </c>
      <c r="I1" s="28" t="s">
        <v>112</v>
      </c>
      <c r="J1" s="28" t="s">
        <v>113</v>
      </c>
    </row>
    <row r="2" customHeight="1" spans="1:10">
      <c r="A2" s="29" t="str">
        <f ca="1">'考勤辅助表-上午'!R2</f>
        <v>张强军</v>
      </c>
      <c r="B2" s="30">
        <f ca="1">OFFSET('考勤辅助表-上午'!$A$34,MATCH(B$1,'考勤辅助表-上午'!$A$35:$A$48,0),MATCH($A2,'考勤辅助表-上午'!$C$43:$L$43,0)+1)</f>
        <v>0</v>
      </c>
      <c r="C2" s="30">
        <f ca="1">OFFSET('考勤辅助表-上午'!$A$34,MATCH(C$1,'考勤辅助表-上午'!$A$35:$A$48,0),MATCH($A2,'考勤辅助表-上午'!$C$43:$L$43,0)+1)</f>
        <v>0</v>
      </c>
      <c r="D2" s="30">
        <f ca="1">OFFSET('考勤辅助表-上午'!$A$34,MATCH(D$1,'考勤辅助表-上午'!$A$35:$A$48,0),MATCH($A2,'考勤辅助表-上午'!$C$43:$L$43,0)+1)</f>
        <v>0</v>
      </c>
      <c r="E2" s="30">
        <f ca="1" t="shared" ref="E2:E11" si="0">SUM(B2:D2)</f>
        <v>0</v>
      </c>
      <c r="F2" s="30">
        <f ca="1">OFFSET('考勤辅助表-上午'!$A$34,MATCH(F$1,'考勤辅助表-上午'!$A$35:$A$48,0),MATCH($A2,'考勤辅助表-上午'!$C$43:$L$43,0)+1)</f>
        <v>0</v>
      </c>
      <c r="G2" s="30">
        <f ca="1">OFFSET('考勤辅助表-上午'!$A$34,MATCH(G$1,'考勤辅助表-上午'!$A$35:$A$48,0),MATCH($A2,'考勤辅助表-上午'!$C$43:$L$43,0)+1)</f>
        <v>0</v>
      </c>
      <c r="H2" s="30">
        <f ca="1">OFFSET('考勤辅助表-上午'!$A$34,MATCH(H$1,'考勤辅助表-上午'!$A$35:$A$48,0),MATCH($A2,'考勤辅助表-上午'!$C$43:$L$43,0)+1)</f>
        <v>0</v>
      </c>
      <c r="I2" s="30">
        <f ca="1" t="shared" ref="I2:I11" si="1">SUM(F2:H2)</f>
        <v>0</v>
      </c>
      <c r="J2" s="30">
        <f ca="1">E2+I2</f>
        <v>0</v>
      </c>
    </row>
    <row r="3" customHeight="1" spans="1:10">
      <c r="A3" s="29" t="str">
        <f ca="1">'考勤辅助表-上午'!R3</f>
        <v>陈剑武</v>
      </c>
      <c r="B3" s="30">
        <f ca="1">OFFSET('考勤辅助表-上午'!$A$34,MATCH(B$1,'考勤辅助表-上午'!$A$35:$A$48,0),MATCH($A3,'考勤辅助表-上午'!$C$43:$L$43,0)+1)</f>
        <v>0</v>
      </c>
      <c r="C3" s="30">
        <f ca="1">OFFSET('考勤辅助表-上午'!$A$34,MATCH(C$1,'考勤辅助表-上午'!$A$35:$A$48,0),MATCH($A3,'考勤辅助表-上午'!$C$43:$L$43,0)+1)</f>
        <v>0</v>
      </c>
      <c r="D3" s="30">
        <f ca="1">OFFSET('考勤辅助表-上午'!$A$34,MATCH(D$1,'考勤辅助表-上午'!$A$35:$A$48,0),MATCH($A3,'考勤辅助表-上午'!$C$43:$L$43,0)+1)</f>
        <v>0</v>
      </c>
      <c r="E3" s="30">
        <f ca="1" t="shared" si="0"/>
        <v>0</v>
      </c>
      <c r="F3" s="30">
        <f ca="1">OFFSET('考勤辅助表-上午'!$A$34,MATCH(F$1,'考勤辅助表-上午'!$A$35:$A$48,0),MATCH($A3,'考勤辅助表-上午'!$C$43:$L$43,0)+1)</f>
        <v>0</v>
      </c>
      <c r="G3" s="30">
        <f ca="1">OFFSET('考勤辅助表-上午'!$A$34,MATCH(G$1,'考勤辅助表-上午'!$A$35:$A$48,0),MATCH($A3,'考勤辅助表-上午'!$C$43:$L$43,0)+1)</f>
        <v>0</v>
      </c>
      <c r="H3" s="30">
        <f ca="1">OFFSET('考勤辅助表-上午'!$A$34,MATCH(H$1,'考勤辅助表-上午'!$A$35:$A$48,0),MATCH($A3,'考勤辅助表-上午'!$C$43:$L$43,0)+1)</f>
        <v>0</v>
      </c>
      <c r="I3" s="30">
        <f ca="1" t="shared" si="1"/>
        <v>0</v>
      </c>
      <c r="J3" s="30">
        <f ca="1" t="shared" ref="J3:J11" si="2">E3+I3</f>
        <v>0</v>
      </c>
    </row>
    <row r="4" customHeight="1" spans="1:10">
      <c r="A4" s="29" t="str">
        <f ca="1">'考勤辅助表-上午'!R4</f>
        <v>李小燕</v>
      </c>
      <c r="B4" s="30">
        <f ca="1">OFFSET('考勤辅助表-上午'!$A$34,MATCH(B$1,'考勤辅助表-上午'!$A$35:$A$48,0),MATCH($A4,'考勤辅助表-上午'!$C$43:$L$43,0)+1)</f>
        <v>0</v>
      </c>
      <c r="C4" s="30">
        <f ca="1">OFFSET('考勤辅助表-上午'!$A$34,MATCH(C$1,'考勤辅助表-上午'!$A$35:$A$48,0),MATCH($A4,'考勤辅助表-上午'!$C$43:$L$43,0)+1)</f>
        <v>0</v>
      </c>
      <c r="D4" s="30">
        <f ca="1">OFFSET('考勤辅助表-上午'!$A$34,MATCH(D$1,'考勤辅助表-上午'!$A$35:$A$48,0),MATCH($A4,'考勤辅助表-上午'!$C$43:$L$43,0)+1)</f>
        <v>0</v>
      </c>
      <c r="E4" s="30">
        <f ca="1" t="shared" si="0"/>
        <v>0</v>
      </c>
      <c r="F4" s="30">
        <f ca="1">OFFSET('考勤辅助表-上午'!$A$34,MATCH(F$1,'考勤辅助表-上午'!$A$35:$A$48,0),MATCH($A4,'考勤辅助表-上午'!$C$43:$L$43,0)+1)</f>
        <v>0</v>
      </c>
      <c r="G4" s="30">
        <f ca="1">OFFSET('考勤辅助表-上午'!$A$34,MATCH(G$1,'考勤辅助表-上午'!$A$35:$A$48,0),MATCH($A4,'考勤辅助表-上午'!$C$43:$L$43,0)+1)</f>
        <v>0</v>
      </c>
      <c r="H4" s="30">
        <f ca="1">OFFSET('考勤辅助表-上午'!$A$34,MATCH(H$1,'考勤辅助表-上午'!$A$35:$A$48,0),MATCH($A4,'考勤辅助表-上午'!$C$43:$L$43,0)+1)</f>
        <v>0</v>
      </c>
      <c r="I4" s="30">
        <f ca="1" t="shared" si="1"/>
        <v>0</v>
      </c>
      <c r="J4" s="30">
        <f ca="1" t="shared" si="2"/>
        <v>0</v>
      </c>
    </row>
    <row r="5" customHeight="1" spans="1:10">
      <c r="A5" s="29" t="str">
        <f ca="1">'考勤辅助表-上午'!R5</f>
        <v>张晓豆</v>
      </c>
      <c r="B5" s="30">
        <f ca="1">OFFSET('考勤辅助表-上午'!$A$34,MATCH(B$1,'考勤辅助表-上午'!$A$35:$A$48,0),MATCH($A5,'考勤辅助表-上午'!$C$43:$L$43,0)+1)</f>
        <v>0</v>
      </c>
      <c r="C5" s="30">
        <f ca="1">OFFSET('考勤辅助表-上午'!$A$34,MATCH(C$1,'考勤辅助表-上午'!$A$35:$A$48,0),MATCH($A5,'考勤辅助表-上午'!$C$43:$L$43,0)+1)</f>
        <v>0</v>
      </c>
      <c r="D5" s="30">
        <f ca="1">OFFSET('考勤辅助表-上午'!$A$34,MATCH(D$1,'考勤辅助表-上午'!$A$35:$A$48,0),MATCH($A5,'考勤辅助表-上午'!$C$43:$L$43,0)+1)</f>
        <v>0</v>
      </c>
      <c r="E5" s="30">
        <f ca="1" t="shared" si="0"/>
        <v>0</v>
      </c>
      <c r="F5" s="30">
        <f ca="1">OFFSET('考勤辅助表-上午'!$A$34,MATCH(F$1,'考勤辅助表-上午'!$A$35:$A$48,0),MATCH($A5,'考勤辅助表-上午'!$C$43:$L$43,0)+1)</f>
        <v>0</v>
      </c>
      <c r="G5" s="30">
        <f ca="1">OFFSET('考勤辅助表-上午'!$A$34,MATCH(G$1,'考勤辅助表-上午'!$A$35:$A$48,0),MATCH($A5,'考勤辅助表-上午'!$C$43:$L$43,0)+1)</f>
        <v>0</v>
      </c>
      <c r="H5" s="30">
        <f ca="1">OFFSET('考勤辅助表-上午'!$A$34,MATCH(H$1,'考勤辅助表-上午'!$A$35:$A$48,0),MATCH($A5,'考勤辅助表-上午'!$C$43:$L$43,0)+1)</f>
        <v>0</v>
      </c>
      <c r="I5" s="30">
        <f ca="1" t="shared" si="1"/>
        <v>0</v>
      </c>
      <c r="J5" s="30">
        <f ca="1" t="shared" si="2"/>
        <v>0</v>
      </c>
    </row>
    <row r="6" customHeight="1" spans="1:10">
      <c r="A6" s="29" t="str">
        <f ca="1">'考勤辅助表-上午'!R6</f>
        <v>尚之腾</v>
      </c>
      <c r="B6" s="30">
        <f ca="1">OFFSET('考勤辅助表-上午'!$A$34,MATCH(B$1,'考勤辅助表-上午'!$A$35:$A$48,0),MATCH($A6,'考勤辅助表-上午'!$C$43:$L$43,0)+1)</f>
        <v>0</v>
      </c>
      <c r="C6" s="30">
        <f ca="1">OFFSET('考勤辅助表-上午'!$A$34,MATCH(C$1,'考勤辅助表-上午'!$A$35:$A$48,0),MATCH($A6,'考勤辅助表-上午'!$C$43:$L$43,0)+1)</f>
        <v>0</v>
      </c>
      <c r="D6" s="30">
        <f ca="1">OFFSET('考勤辅助表-上午'!$A$34,MATCH(D$1,'考勤辅助表-上午'!$A$35:$A$48,0),MATCH($A6,'考勤辅助表-上午'!$C$43:$L$43,0)+1)</f>
        <v>0</v>
      </c>
      <c r="E6" s="30">
        <f ca="1" t="shared" si="0"/>
        <v>0</v>
      </c>
      <c r="F6" s="30">
        <f ca="1">OFFSET('考勤辅助表-上午'!$A$34,MATCH(F$1,'考勤辅助表-上午'!$A$35:$A$48,0),MATCH($A6,'考勤辅助表-上午'!$C$43:$L$43,0)+1)</f>
        <v>0</v>
      </c>
      <c r="G6" s="30">
        <f ca="1">OFFSET('考勤辅助表-上午'!$A$34,MATCH(G$1,'考勤辅助表-上午'!$A$35:$A$48,0),MATCH($A6,'考勤辅助表-上午'!$C$43:$L$43,0)+1)</f>
        <v>0</v>
      </c>
      <c r="H6" s="30">
        <f ca="1">OFFSET('考勤辅助表-上午'!$A$34,MATCH(H$1,'考勤辅助表-上午'!$A$35:$A$48,0),MATCH($A6,'考勤辅助表-上午'!$C$43:$L$43,0)+1)</f>
        <v>0</v>
      </c>
      <c r="I6" s="30">
        <f ca="1" t="shared" si="1"/>
        <v>0</v>
      </c>
      <c r="J6" s="30">
        <f ca="1" t="shared" si="2"/>
        <v>0</v>
      </c>
    </row>
    <row r="7" customHeight="1" spans="1:10">
      <c r="A7" s="29" t="str">
        <f ca="1">'考勤辅助表-上午'!R7</f>
        <v>闫浩</v>
      </c>
      <c r="B7" s="30">
        <f ca="1">OFFSET('考勤辅助表-上午'!$A$34,MATCH(B$1,'考勤辅助表-上午'!$A$35:$A$48,0),MATCH($A7,'考勤辅助表-上午'!$C$43:$L$43,0)+1)</f>
        <v>0</v>
      </c>
      <c r="C7" s="30">
        <f ca="1">OFFSET('考勤辅助表-上午'!$A$34,MATCH(C$1,'考勤辅助表-上午'!$A$35:$A$48,0),MATCH($A7,'考勤辅助表-上午'!$C$43:$L$43,0)+1)</f>
        <v>0</v>
      </c>
      <c r="D7" s="30">
        <f ca="1">OFFSET('考勤辅助表-上午'!$A$34,MATCH(D$1,'考勤辅助表-上午'!$A$35:$A$48,0),MATCH($A7,'考勤辅助表-上午'!$C$43:$L$43,0)+1)</f>
        <v>0</v>
      </c>
      <c r="E7" s="30">
        <f ca="1" t="shared" si="0"/>
        <v>0</v>
      </c>
      <c r="F7" s="30">
        <f ca="1">OFFSET('考勤辅助表-上午'!$A$34,MATCH(F$1,'考勤辅助表-上午'!$A$35:$A$48,0),MATCH($A7,'考勤辅助表-上午'!$C$43:$L$43,0)+1)</f>
        <v>0</v>
      </c>
      <c r="G7" s="30">
        <f ca="1">OFFSET('考勤辅助表-上午'!$A$34,MATCH(G$1,'考勤辅助表-上午'!$A$35:$A$48,0),MATCH($A7,'考勤辅助表-上午'!$C$43:$L$43,0)+1)</f>
        <v>0</v>
      </c>
      <c r="H7" s="30">
        <f ca="1">OFFSET('考勤辅助表-上午'!$A$34,MATCH(H$1,'考勤辅助表-上午'!$A$35:$A$48,0),MATCH($A7,'考勤辅助表-上午'!$C$43:$L$43,0)+1)</f>
        <v>0</v>
      </c>
      <c r="I7" s="30">
        <f ca="1" t="shared" si="1"/>
        <v>0</v>
      </c>
      <c r="J7" s="30">
        <f ca="1" t="shared" si="2"/>
        <v>0</v>
      </c>
    </row>
    <row r="8" customHeight="1" spans="1:10">
      <c r="A8" s="29" t="str">
        <f ca="1">'考勤辅助表-上午'!R8</f>
        <v>苏转转</v>
      </c>
      <c r="B8" s="30">
        <f ca="1">OFFSET('考勤辅助表-上午'!$A$34,MATCH(B$1,'考勤辅助表-上午'!$A$35:$A$48,0),MATCH($A8,'考勤辅助表-上午'!$C$43:$L$43,0)+1)</f>
        <v>0</v>
      </c>
      <c r="C8" s="30">
        <f ca="1">OFFSET('考勤辅助表-上午'!$A$34,MATCH(C$1,'考勤辅助表-上午'!$A$35:$A$48,0),MATCH($A8,'考勤辅助表-上午'!$C$43:$L$43,0)+1)</f>
        <v>0</v>
      </c>
      <c r="D8" s="30">
        <f ca="1">OFFSET('考勤辅助表-上午'!$A$34,MATCH(D$1,'考勤辅助表-上午'!$A$35:$A$48,0),MATCH($A8,'考勤辅助表-上午'!$C$43:$L$43,0)+1)</f>
        <v>0</v>
      </c>
      <c r="E8" s="30">
        <f ca="1" t="shared" si="0"/>
        <v>0</v>
      </c>
      <c r="F8" s="30">
        <f ca="1">OFFSET('考勤辅助表-上午'!$A$34,MATCH(F$1,'考勤辅助表-上午'!$A$35:$A$48,0),MATCH($A8,'考勤辅助表-上午'!$C$43:$L$43,0)+1)</f>
        <v>0</v>
      </c>
      <c r="G8" s="30">
        <f ca="1">OFFSET('考勤辅助表-上午'!$A$34,MATCH(G$1,'考勤辅助表-上午'!$A$35:$A$48,0),MATCH($A8,'考勤辅助表-上午'!$C$43:$L$43,0)+1)</f>
        <v>0</v>
      </c>
      <c r="H8" s="30">
        <f ca="1">OFFSET('考勤辅助表-上午'!$A$34,MATCH(H$1,'考勤辅助表-上午'!$A$35:$A$48,0),MATCH($A8,'考勤辅助表-上午'!$C$43:$L$43,0)+1)</f>
        <v>0</v>
      </c>
      <c r="I8" s="30">
        <f ca="1" t="shared" si="1"/>
        <v>0</v>
      </c>
      <c r="J8" s="30">
        <f ca="1" t="shared" si="2"/>
        <v>0</v>
      </c>
    </row>
    <row r="9" customHeight="1" spans="1:10">
      <c r="A9" s="29" t="str">
        <f ca="1">'考勤辅助表-上午'!R9</f>
        <v>刘雨</v>
      </c>
      <c r="B9" s="30">
        <f ca="1">OFFSET('考勤辅助表-上午'!$A$34,MATCH(B$1,'考勤辅助表-上午'!$A$35:$A$48,0),MATCH($A9,'考勤辅助表-上午'!$C$43:$L$43,0)+1)</f>
        <v>0</v>
      </c>
      <c r="C9" s="30">
        <f ca="1">OFFSET('考勤辅助表-上午'!$A$34,MATCH(C$1,'考勤辅助表-上午'!$A$35:$A$48,0),MATCH($A9,'考勤辅助表-上午'!$C$43:$L$43,0)+1)</f>
        <v>0</v>
      </c>
      <c r="D9" s="30">
        <f ca="1">OFFSET('考勤辅助表-上午'!$A$34,MATCH(D$1,'考勤辅助表-上午'!$A$35:$A$48,0),MATCH($A9,'考勤辅助表-上午'!$C$43:$L$43,0)+1)</f>
        <v>0</v>
      </c>
      <c r="E9" s="30">
        <f ca="1" t="shared" si="0"/>
        <v>0</v>
      </c>
      <c r="F9" s="30">
        <f ca="1">OFFSET('考勤辅助表-上午'!$A$34,MATCH(F$1,'考勤辅助表-上午'!$A$35:$A$48,0),MATCH($A9,'考勤辅助表-上午'!$C$43:$L$43,0)+1)</f>
        <v>0</v>
      </c>
      <c r="G9" s="30">
        <f ca="1">OFFSET('考勤辅助表-上午'!$A$34,MATCH(G$1,'考勤辅助表-上午'!$A$35:$A$48,0),MATCH($A9,'考勤辅助表-上午'!$C$43:$L$43,0)+1)</f>
        <v>0</v>
      </c>
      <c r="H9" s="30">
        <f ca="1">OFFSET('考勤辅助表-上午'!$A$34,MATCH(H$1,'考勤辅助表-上午'!$A$35:$A$48,0),MATCH($A9,'考勤辅助表-上午'!$C$43:$L$43,0)+1)</f>
        <v>0</v>
      </c>
      <c r="I9" s="30">
        <f ca="1" t="shared" si="1"/>
        <v>0</v>
      </c>
      <c r="J9" s="30">
        <f ca="1" t="shared" si="2"/>
        <v>0</v>
      </c>
    </row>
    <row r="10" customHeight="1" spans="1:10">
      <c r="A10" s="29">
        <f ca="1">'考勤辅助表-上午'!R10</f>
        <v>0</v>
      </c>
      <c r="B10" s="30">
        <f ca="1">OFFSET('考勤辅助表-上午'!$A$34,MATCH(B$1,'考勤辅助表-上午'!$A$35:$A$48,0),MATCH($A10,'考勤辅助表-上午'!$C$43:$L$43,0)+1)</f>
        <v>0</v>
      </c>
      <c r="C10" s="30">
        <f ca="1">OFFSET('考勤辅助表-上午'!$A$34,MATCH(C$1,'考勤辅助表-上午'!$A$35:$A$48,0),MATCH($A10,'考勤辅助表-上午'!$C$43:$L$43,0)+1)</f>
        <v>0</v>
      </c>
      <c r="D10" s="30">
        <f ca="1">OFFSET('考勤辅助表-上午'!$A$34,MATCH(D$1,'考勤辅助表-上午'!$A$35:$A$48,0),MATCH($A10,'考勤辅助表-上午'!$C$43:$L$43,0)+1)</f>
        <v>0</v>
      </c>
      <c r="E10" s="30">
        <f ca="1" t="shared" si="0"/>
        <v>0</v>
      </c>
      <c r="F10" s="30">
        <f ca="1">OFFSET('考勤辅助表-上午'!$A$34,MATCH(F$1,'考勤辅助表-上午'!$A$35:$A$48,0),MATCH($A10,'考勤辅助表-上午'!$C$43:$L$43,0)+1)</f>
        <v>0</v>
      </c>
      <c r="G10" s="30">
        <f ca="1">OFFSET('考勤辅助表-上午'!$A$34,MATCH(G$1,'考勤辅助表-上午'!$A$35:$A$48,0),MATCH($A10,'考勤辅助表-上午'!$C$43:$L$43,0)+1)</f>
        <v>0</v>
      </c>
      <c r="H10" s="30">
        <f ca="1">OFFSET('考勤辅助表-上午'!$A$34,MATCH(H$1,'考勤辅助表-上午'!$A$35:$A$48,0),MATCH($A10,'考勤辅助表-上午'!$C$43:$L$43,0)+1)</f>
        <v>0</v>
      </c>
      <c r="I10" s="30">
        <f ca="1" t="shared" si="1"/>
        <v>0</v>
      </c>
      <c r="J10" s="30">
        <f ca="1" t="shared" si="2"/>
        <v>0</v>
      </c>
    </row>
    <row r="11" customHeight="1" spans="1:10">
      <c r="A11" s="29">
        <f ca="1">'考勤辅助表-上午'!R11</f>
        <v>0</v>
      </c>
      <c r="B11" s="30">
        <f ca="1">OFFSET('考勤辅助表-上午'!$A$34,MATCH(B$1,'考勤辅助表-上午'!$A$35:$A$48,0),MATCH($A11,'考勤辅助表-上午'!$C$43:$L$43,0)+1)</f>
        <v>0</v>
      </c>
      <c r="C11" s="30">
        <f ca="1">OFFSET('考勤辅助表-上午'!$A$34,MATCH(C$1,'考勤辅助表-上午'!$A$35:$A$48,0),MATCH($A11,'考勤辅助表-上午'!$C$43:$L$43,0)+1)</f>
        <v>0</v>
      </c>
      <c r="D11" s="30">
        <f ca="1">OFFSET('考勤辅助表-上午'!$A$34,MATCH(D$1,'考勤辅助表-上午'!$A$35:$A$48,0),MATCH($A11,'考勤辅助表-上午'!$C$43:$L$43,0)+1)</f>
        <v>0</v>
      </c>
      <c r="E11" s="30">
        <f ca="1" t="shared" si="0"/>
        <v>0</v>
      </c>
      <c r="F11" s="30">
        <f ca="1">OFFSET('考勤辅助表-上午'!$A$34,MATCH(F$1,'考勤辅助表-上午'!$A$35:$A$48,0),MATCH($A11,'考勤辅助表-上午'!$C$43:$L$43,0)+1)</f>
        <v>0</v>
      </c>
      <c r="G11" s="30">
        <f ca="1">OFFSET('考勤辅助表-上午'!$A$34,MATCH(G$1,'考勤辅助表-上午'!$A$35:$A$48,0),MATCH($A11,'考勤辅助表-上午'!$C$43:$L$43,0)+1)</f>
        <v>0</v>
      </c>
      <c r="H11" s="30">
        <f ca="1">OFFSET('考勤辅助表-上午'!$A$34,MATCH(H$1,'考勤辅助表-上午'!$A$35:$A$48,0),MATCH($A11,'考勤辅助表-上午'!$C$43:$L$43,0)+1)</f>
        <v>0</v>
      </c>
      <c r="I11" s="30">
        <f ca="1" t="shared" si="1"/>
        <v>0</v>
      </c>
      <c r="J11" s="30">
        <f ca="1" t="shared" si="2"/>
        <v>0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35"/>
  <sheetViews>
    <sheetView workbookViewId="0">
      <pane xSplit="1" ySplit="1" topLeftCell="B6" activePane="bottomRight" state="frozen"/>
      <selection/>
      <selection pane="topRight"/>
      <selection pane="bottomLeft"/>
      <selection pane="bottomRight" activeCell="H20" sqref="H20"/>
    </sheetView>
  </sheetViews>
  <sheetFormatPr defaultColWidth="9" defaultRowHeight="10.8" outlineLevelCol="7"/>
  <cols>
    <col min="1" max="1" width="10.4444444444444" style="2" customWidth="1"/>
    <col min="2" max="2" width="8.77777777777778" style="3" customWidth="1"/>
    <col min="3" max="3" width="9.88888888888889" style="3" customWidth="1"/>
    <col min="4" max="4" width="16" style="2" hidden="1" customWidth="1"/>
    <col min="5" max="5" width="14.3333333333333" style="2" hidden="1" customWidth="1"/>
    <col min="6" max="6" width="10.4444444444444" style="2" hidden="1" customWidth="1"/>
    <col min="7" max="7" width="9" style="2" hidden="1" customWidth="1"/>
    <col min="8" max="8" width="9" style="2" customWidth="1"/>
    <col min="9" max="16384" width="9" style="2"/>
  </cols>
  <sheetData>
    <row r="1" spans="1:8">
      <c r="A1" s="4" t="s">
        <v>52</v>
      </c>
      <c r="B1" s="5" t="s">
        <v>52</v>
      </c>
      <c r="C1" s="6" t="s">
        <v>19</v>
      </c>
      <c r="D1" s="6" t="s">
        <v>21</v>
      </c>
      <c r="E1" s="6" t="s">
        <v>20</v>
      </c>
      <c r="F1" s="6" t="s">
        <v>22</v>
      </c>
      <c r="G1" s="6" t="s">
        <v>114</v>
      </c>
      <c r="H1" s="6" t="s">
        <v>23</v>
      </c>
    </row>
    <row r="2" ht="12" spans="1:8">
      <c r="A2" s="7">
        <v>44256</v>
      </c>
      <c r="B2" s="8">
        <v>44256</v>
      </c>
      <c r="C2" s="9" t="s">
        <v>115</v>
      </c>
      <c r="D2" s="9" t="s">
        <v>115</v>
      </c>
      <c r="E2" s="9" t="s">
        <v>115</v>
      </c>
      <c r="F2" s="9" t="s">
        <v>115</v>
      </c>
      <c r="G2" s="4"/>
      <c r="H2" s="4"/>
    </row>
    <row r="3" ht="12" spans="1:8">
      <c r="A3" s="7">
        <v>44257</v>
      </c>
      <c r="B3" s="8">
        <v>44257</v>
      </c>
      <c r="C3" s="9" t="s">
        <v>115</v>
      </c>
      <c r="D3" s="9" t="s">
        <v>115</v>
      </c>
      <c r="E3" s="9" t="s">
        <v>115</v>
      </c>
      <c r="F3" s="9" t="s">
        <v>115</v>
      </c>
      <c r="G3" s="4"/>
      <c r="H3" s="4"/>
    </row>
    <row r="4" ht="12" spans="1:8">
      <c r="A4" s="7">
        <v>44258</v>
      </c>
      <c r="B4" s="8">
        <v>44258</v>
      </c>
      <c r="C4" s="9" t="s">
        <v>115</v>
      </c>
      <c r="D4" s="9" t="s">
        <v>115</v>
      </c>
      <c r="E4" s="9" t="s">
        <v>115</v>
      </c>
      <c r="F4" s="9" t="s">
        <v>115</v>
      </c>
      <c r="G4" s="4"/>
      <c r="H4" s="4"/>
    </row>
    <row r="5" ht="12" spans="1:8">
      <c r="A5" s="7">
        <v>44259</v>
      </c>
      <c r="B5" s="8">
        <v>44259</v>
      </c>
      <c r="C5" s="9" t="s">
        <v>115</v>
      </c>
      <c r="D5" s="9" t="s">
        <v>115</v>
      </c>
      <c r="E5" s="9" t="s">
        <v>115</v>
      </c>
      <c r="F5" s="9" t="s">
        <v>115</v>
      </c>
      <c r="G5" s="4"/>
      <c r="H5" s="4"/>
    </row>
    <row r="6" ht="12" spans="1:8">
      <c r="A6" s="7">
        <v>44260</v>
      </c>
      <c r="B6" s="8">
        <v>44260</v>
      </c>
      <c r="C6" s="9" t="s">
        <v>115</v>
      </c>
      <c r="D6" s="9" t="s">
        <v>115</v>
      </c>
      <c r="E6" s="9" t="s">
        <v>115</v>
      </c>
      <c r="F6" s="9" t="s">
        <v>115</v>
      </c>
      <c r="G6" s="4"/>
      <c r="H6" s="4"/>
    </row>
    <row r="7" s="1" customFormat="1" ht="12" spans="1:8">
      <c r="A7" s="10">
        <v>44261</v>
      </c>
      <c r="B7" s="11">
        <v>44261</v>
      </c>
      <c r="C7" s="12" t="s">
        <v>31</v>
      </c>
      <c r="D7" s="13" t="s">
        <v>31</v>
      </c>
      <c r="E7" s="13" t="s">
        <v>31</v>
      </c>
      <c r="F7" s="13" t="s">
        <v>31</v>
      </c>
      <c r="G7" s="14"/>
      <c r="H7" s="14"/>
    </row>
    <row r="8" s="1" customFormat="1" ht="12" spans="1:8">
      <c r="A8" s="10">
        <v>44262</v>
      </c>
      <c r="B8" s="11">
        <v>44262</v>
      </c>
      <c r="C8" s="12" t="s">
        <v>31</v>
      </c>
      <c r="D8" s="13" t="s">
        <v>31</v>
      </c>
      <c r="E8" s="13" t="s">
        <v>31</v>
      </c>
      <c r="F8" s="13" t="s">
        <v>31</v>
      </c>
      <c r="G8" s="14"/>
      <c r="H8" s="14"/>
    </row>
    <row r="9" ht="12" spans="1:8">
      <c r="A9" s="7">
        <v>44263</v>
      </c>
      <c r="B9" s="8">
        <v>44263</v>
      </c>
      <c r="C9" s="9" t="s">
        <v>115</v>
      </c>
      <c r="D9" s="9" t="s">
        <v>115</v>
      </c>
      <c r="E9" s="9" t="s">
        <v>115</v>
      </c>
      <c r="F9" s="9" t="s">
        <v>115</v>
      </c>
      <c r="G9" s="4"/>
      <c r="H9" s="4"/>
    </row>
    <row r="10" ht="12" spans="1:8">
      <c r="A10" s="7">
        <v>44264</v>
      </c>
      <c r="B10" s="8">
        <v>44264</v>
      </c>
      <c r="C10" s="9" t="s">
        <v>115</v>
      </c>
      <c r="D10" s="9" t="s">
        <v>115</v>
      </c>
      <c r="E10" s="9" t="s">
        <v>115</v>
      </c>
      <c r="F10" s="9" t="s">
        <v>115</v>
      </c>
      <c r="G10" s="4"/>
      <c r="H10" s="4"/>
    </row>
    <row r="11" ht="12" spans="1:8">
      <c r="A11" s="7">
        <v>44265</v>
      </c>
      <c r="B11" s="8">
        <v>44265</v>
      </c>
      <c r="C11" s="9" t="s">
        <v>115</v>
      </c>
      <c r="D11" s="9" t="s">
        <v>115</v>
      </c>
      <c r="E11" s="4" t="s">
        <v>96</v>
      </c>
      <c r="F11" s="4" t="s">
        <v>96</v>
      </c>
      <c r="G11" s="4"/>
      <c r="H11" s="4"/>
    </row>
    <row r="12" ht="12" spans="1:8">
      <c r="A12" s="7">
        <v>44266</v>
      </c>
      <c r="B12" s="8">
        <v>44266</v>
      </c>
      <c r="C12" s="9" t="s">
        <v>115</v>
      </c>
      <c r="D12" s="9" t="s">
        <v>115</v>
      </c>
      <c r="E12" s="4" t="s">
        <v>96</v>
      </c>
      <c r="F12" s="4" t="s">
        <v>96</v>
      </c>
      <c r="G12" s="4"/>
      <c r="H12" s="4"/>
    </row>
    <row r="13" spans="1:8">
      <c r="A13" s="7">
        <v>44267</v>
      </c>
      <c r="B13" s="8">
        <v>44267</v>
      </c>
      <c r="C13" s="8" t="s">
        <v>116</v>
      </c>
      <c r="D13" s="4" t="s">
        <v>117</v>
      </c>
      <c r="E13" s="4" t="s">
        <v>96</v>
      </c>
      <c r="F13" s="4" t="s">
        <v>96</v>
      </c>
      <c r="G13" s="4"/>
      <c r="H13" s="4"/>
    </row>
    <row r="14" s="1" customFormat="1" spans="1:8">
      <c r="A14" s="10">
        <v>44268</v>
      </c>
      <c r="B14" s="11">
        <v>44268</v>
      </c>
      <c r="C14" s="11" t="s">
        <v>118</v>
      </c>
      <c r="D14" s="15" t="s">
        <v>119</v>
      </c>
      <c r="E14" s="16" t="s">
        <v>33</v>
      </c>
      <c r="F14" s="16" t="s">
        <v>33</v>
      </c>
      <c r="G14" s="14"/>
      <c r="H14" s="14"/>
    </row>
    <row r="15" s="1" customFormat="1" spans="1:8">
      <c r="A15" s="10">
        <v>44269</v>
      </c>
      <c r="B15" s="17">
        <v>44269</v>
      </c>
      <c r="C15" s="18" t="s">
        <v>120</v>
      </c>
      <c r="D15" s="19" t="s">
        <v>99</v>
      </c>
      <c r="E15" s="19" t="s">
        <v>99</v>
      </c>
      <c r="F15" s="19" t="s">
        <v>99</v>
      </c>
      <c r="G15" s="14"/>
      <c r="H15" s="14"/>
    </row>
    <row r="16" spans="1:8">
      <c r="A16" s="7">
        <v>44270</v>
      </c>
      <c r="B16" s="8">
        <v>44270</v>
      </c>
      <c r="C16" s="8" t="s">
        <v>18</v>
      </c>
      <c r="D16" s="4" t="s">
        <v>117</v>
      </c>
      <c r="E16" s="4" t="s">
        <v>117</v>
      </c>
      <c r="F16" s="4" t="s">
        <v>117</v>
      </c>
      <c r="G16" s="4"/>
      <c r="H16" s="4"/>
    </row>
    <row r="17" spans="1:8">
      <c r="A17" s="7">
        <v>44271</v>
      </c>
      <c r="B17" s="8">
        <v>44271</v>
      </c>
      <c r="C17" s="8" t="s">
        <v>18</v>
      </c>
      <c r="D17" s="4" t="s">
        <v>117</v>
      </c>
      <c r="E17" s="4" t="s">
        <v>117</v>
      </c>
      <c r="F17" s="4" t="s">
        <v>117</v>
      </c>
      <c r="G17" s="4"/>
      <c r="H17" s="4"/>
    </row>
    <row r="18" spans="1:8">
      <c r="A18" s="7">
        <v>44272</v>
      </c>
      <c r="B18" s="8">
        <v>44272</v>
      </c>
      <c r="C18" s="8" t="s">
        <v>18</v>
      </c>
      <c r="D18" s="4" t="s">
        <v>117</v>
      </c>
      <c r="E18" s="4" t="s">
        <v>117</v>
      </c>
      <c r="F18" s="4" t="s">
        <v>117</v>
      </c>
      <c r="G18" s="4"/>
      <c r="H18" s="4"/>
    </row>
    <row r="19" spans="1:8">
      <c r="A19" s="7">
        <v>44273</v>
      </c>
      <c r="B19" s="8">
        <v>44273</v>
      </c>
      <c r="C19" s="8" t="s">
        <v>18</v>
      </c>
      <c r="D19" s="4" t="s">
        <v>117</v>
      </c>
      <c r="E19" s="4" t="s">
        <v>117</v>
      </c>
      <c r="F19" s="4" t="s">
        <v>117</v>
      </c>
      <c r="G19" s="4"/>
      <c r="H19" s="4"/>
    </row>
    <row r="20" spans="1:8">
      <c r="A20" s="7">
        <v>44274</v>
      </c>
      <c r="B20" s="8">
        <v>44274</v>
      </c>
      <c r="C20" s="8" t="s">
        <v>18</v>
      </c>
      <c r="D20" s="4" t="s">
        <v>117</v>
      </c>
      <c r="E20" s="4" t="s">
        <v>117</v>
      </c>
      <c r="F20" s="4" t="s">
        <v>117</v>
      </c>
      <c r="G20" s="4"/>
      <c r="H20" s="20">
        <v>0.5</v>
      </c>
    </row>
    <row r="21" s="1" customFormat="1" spans="1:8">
      <c r="A21" s="10">
        <v>44275</v>
      </c>
      <c r="B21" s="17">
        <v>44275</v>
      </c>
      <c r="C21" s="17"/>
      <c r="D21" s="19" t="s">
        <v>99</v>
      </c>
      <c r="E21" s="19" t="s">
        <v>99</v>
      </c>
      <c r="F21" s="19" t="s">
        <v>99</v>
      </c>
      <c r="G21" s="4"/>
      <c r="H21" s="19" t="s">
        <v>99</v>
      </c>
    </row>
    <row r="22" s="1" customFormat="1" spans="1:8">
      <c r="A22" s="10">
        <v>44276</v>
      </c>
      <c r="B22" s="17">
        <v>44276</v>
      </c>
      <c r="C22" s="17" t="s">
        <v>121</v>
      </c>
      <c r="D22" s="19" t="s">
        <v>99</v>
      </c>
      <c r="E22" s="21" t="s">
        <v>122</v>
      </c>
      <c r="F22" s="19" t="s">
        <v>99</v>
      </c>
      <c r="G22" s="4"/>
      <c r="H22" s="19" t="s">
        <v>99</v>
      </c>
    </row>
    <row r="23" spans="1:8">
      <c r="A23" s="7">
        <v>44277</v>
      </c>
      <c r="B23" s="8">
        <v>44277</v>
      </c>
      <c r="C23" s="8" t="s">
        <v>18</v>
      </c>
      <c r="D23" s="22" t="s">
        <v>17</v>
      </c>
      <c r="E23" s="4" t="s">
        <v>96</v>
      </c>
      <c r="F23" s="22" t="s">
        <v>17</v>
      </c>
      <c r="G23" s="4"/>
      <c r="H23" s="20">
        <v>0.5</v>
      </c>
    </row>
    <row r="24" spans="1:8">
      <c r="A24" s="7">
        <v>44278</v>
      </c>
      <c r="B24" s="8">
        <v>44278</v>
      </c>
      <c r="C24" s="8" t="s">
        <v>18</v>
      </c>
      <c r="D24" s="22" t="s">
        <v>17</v>
      </c>
      <c r="E24" s="4" t="s">
        <v>96</v>
      </c>
      <c r="F24" s="22" t="s">
        <v>17</v>
      </c>
      <c r="G24" s="4"/>
      <c r="H24" s="20">
        <v>0.5</v>
      </c>
    </row>
    <row r="25" spans="1:8">
      <c r="A25" s="7">
        <v>44279</v>
      </c>
      <c r="B25" s="8">
        <v>44279</v>
      </c>
      <c r="C25" s="8" t="s">
        <v>18</v>
      </c>
      <c r="D25" s="22" t="s">
        <v>17</v>
      </c>
      <c r="E25" s="4" t="s">
        <v>96</v>
      </c>
      <c r="F25" s="22" t="s">
        <v>17</v>
      </c>
      <c r="G25" s="4"/>
      <c r="H25" s="4"/>
    </row>
    <row r="26" spans="1:8">
      <c r="A26" s="7">
        <v>44280</v>
      </c>
      <c r="B26" s="8">
        <v>44280</v>
      </c>
      <c r="C26" s="8" t="s">
        <v>18</v>
      </c>
      <c r="D26" s="22" t="s">
        <v>17</v>
      </c>
      <c r="E26" s="4" t="s">
        <v>96</v>
      </c>
      <c r="F26" s="22" t="s">
        <v>17</v>
      </c>
      <c r="G26" s="4"/>
      <c r="H26" s="4"/>
    </row>
    <row r="27" spans="1:8">
      <c r="A27" s="7">
        <v>44281</v>
      </c>
      <c r="B27" s="8">
        <v>44281</v>
      </c>
      <c r="C27" s="8" t="s">
        <v>123</v>
      </c>
      <c r="D27" s="4" t="s">
        <v>96</v>
      </c>
      <c r="E27" s="4" t="s">
        <v>96</v>
      </c>
      <c r="F27" s="4" t="s">
        <v>96</v>
      </c>
      <c r="G27" s="4" t="s">
        <v>8</v>
      </c>
      <c r="H27" s="4"/>
    </row>
    <row r="28" s="1" customFormat="1" spans="1:8">
      <c r="A28" s="10">
        <v>44282</v>
      </c>
      <c r="B28" s="11">
        <v>44282</v>
      </c>
      <c r="C28" s="14" t="s">
        <v>34</v>
      </c>
      <c r="D28" s="14" t="s">
        <v>34</v>
      </c>
      <c r="E28" s="14" t="s">
        <v>34</v>
      </c>
      <c r="F28" s="14" t="s">
        <v>34</v>
      </c>
      <c r="G28" s="14"/>
      <c r="H28" s="14"/>
    </row>
    <row r="29" s="1" customFormat="1" spans="1:8">
      <c r="A29" s="10">
        <v>44283</v>
      </c>
      <c r="B29" s="11">
        <v>44283</v>
      </c>
      <c r="C29" s="14" t="s">
        <v>34</v>
      </c>
      <c r="D29" s="14" t="s">
        <v>34</v>
      </c>
      <c r="E29" s="14" t="s">
        <v>34</v>
      </c>
      <c r="F29" s="14" t="s">
        <v>34</v>
      </c>
      <c r="G29" s="14"/>
      <c r="H29" s="14"/>
    </row>
    <row r="30" spans="1:8">
      <c r="A30" s="7">
        <v>44284</v>
      </c>
      <c r="B30" s="8">
        <v>44284</v>
      </c>
      <c r="C30" s="8" t="s">
        <v>18</v>
      </c>
      <c r="D30" s="4" t="s">
        <v>96</v>
      </c>
      <c r="E30" s="4" t="s">
        <v>96</v>
      </c>
      <c r="F30" s="4" t="s">
        <v>96</v>
      </c>
      <c r="G30" s="4" t="s">
        <v>96</v>
      </c>
      <c r="H30" s="4" t="s">
        <v>123</v>
      </c>
    </row>
    <row r="31" spans="1:8">
      <c r="A31" s="7">
        <v>44285</v>
      </c>
      <c r="B31" s="8">
        <v>44285</v>
      </c>
      <c r="C31" s="8" t="s">
        <v>18</v>
      </c>
      <c r="D31" s="22" t="s">
        <v>17</v>
      </c>
      <c r="E31" s="4" t="s">
        <v>96</v>
      </c>
      <c r="F31" s="4" t="s">
        <v>96</v>
      </c>
      <c r="G31" s="4" t="s">
        <v>96</v>
      </c>
      <c r="H31" s="23">
        <v>1</v>
      </c>
    </row>
    <row r="32" spans="1:8">
      <c r="A32" s="7">
        <v>44286</v>
      </c>
      <c r="B32" s="8">
        <v>44286</v>
      </c>
      <c r="C32" s="8" t="s">
        <v>18</v>
      </c>
      <c r="D32" s="22" t="s">
        <v>17</v>
      </c>
      <c r="E32" s="4" t="s">
        <v>96</v>
      </c>
      <c r="F32" s="4" t="s">
        <v>96</v>
      </c>
      <c r="G32" s="4" t="s">
        <v>96</v>
      </c>
      <c r="H32" s="23">
        <v>0.5</v>
      </c>
    </row>
    <row r="33" spans="1:3">
      <c r="A33" s="24"/>
      <c r="B33" s="25"/>
      <c r="C33" s="25"/>
    </row>
    <row r="35" spans="2:2">
      <c r="B35" s="3" t="s">
        <v>124</v>
      </c>
    </row>
  </sheetData>
  <autoFilter ref="A1:B32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Z11"/>
  <sheetViews>
    <sheetView workbookViewId="0">
      <selection activeCell="Q7" sqref="Q7"/>
    </sheetView>
  </sheetViews>
  <sheetFormatPr defaultColWidth="9" defaultRowHeight="24" customHeight="1"/>
  <cols>
    <col min="1" max="1" width="5.88888888888889" customWidth="1"/>
    <col min="3" max="10" width="5.44444444444444" customWidth="1"/>
    <col min="11" max="11" width="8.44444444444444" customWidth="1"/>
    <col min="12" max="13" width="7.44444444444444" customWidth="1"/>
    <col min="14" max="14" width="8.44444444444444" customWidth="1"/>
    <col min="15" max="15" width="13.8888888888889" customWidth="1"/>
    <col min="16" max="17" width="9" style="237"/>
  </cols>
  <sheetData>
    <row r="1" customHeight="1" spans="1:26">
      <c r="A1" s="169" t="s">
        <v>25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242"/>
      <c r="Q1" s="242"/>
      <c r="R1" s="249"/>
      <c r="S1" s="249"/>
      <c r="T1" s="249"/>
      <c r="U1" s="249"/>
      <c r="V1" s="249"/>
      <c r="W1" s="249"/>
      <c r="X1" s="249"/>
      <c r="Y1" s="249"/>
      <c r="Z1" s="249"/>
    </row>
    <row r="2" customHeight="1" spans="1:26">
      <c r="A2" s="171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242"/>
      <c r="Q2" s="242"/>
      <c r="R2" s="249"/>
      <c r="S2" s="249"/>
      <c r="T2" s="249"/>
      <c r="U2" s="249"/>
      <c r="V2" s="249"/>
      <c r="W2" s="249"/>
      <c r="X2" s="249"/>
      <c r="Y2" s="249"/>
      <c r="Z2" s="249"/>
    </row>
    <row r="3" customHeight="1" spans="1:26">
      <c r="A3" s="173" t="s">
        <v>2</v>
      </c>
      <c r="B3" s="174" t="s">
        <v>3</v>
      </c>
      <c r="C3" s="238" t="s">
        <v>4</v>
      </c>
      <c r="D3" s="239"/>
      <c r="E3" s="239"/>
      <c r="F3" s="239"/>
      <c r="G3" s="239"/>
      <c r="H3" s="239"/>
      <c r="I3" s="239"/>
      <c r="J3" s="193"/>
      <c r="K3" s="194" t="s">
        <v>5</v>
      </c>
      <c r="L3" s="195"/>
      <c r="M3" s="195"/>
      <c r="N3" s="200"/>
      <c r="O3" s="173" t="s">
        <v>6</v>
      </c>
      <c r="P3" s="242"/>
      <c r="Q3" s="242"/>
      <c r="R3" s="249"/>
      <c r="S3" s="249"/>
      <c r="T3" s="249"/>
      <c r="U3" s="249"/>
      <c r="V3" s="249"/>
      <c r="W3" s="249"/>
      <c r="X3" s="249"/>
      <c r="Y3" s="249"/>
      <c r="Z3" s="249"/>
    </row>
    <row r="4" customHeight="1" spans="1:26">
      <c r="A4" s="177"/>
      <c r="B4" s="178"/>
      <c r="C4" s="240"/>
      <c r="D4" s="241"/>
      <c r="E4" s="241"/>
      <c r="F4" s="241"/>
      <c r="G4" s="241"/>
      <c r="H4" s="241"/>
      <c r="I4" s="241"/>
      <c r="J4" s="199"/>
      <c r="K4" s="194" t="s">
        <v>7</v>
      </c>
      <c r="L4" s="200"/>
      <c r="M4" s="173" t="s">
        <v>8</v>
      </c>
      <c r="N4" s="173" t="s">
        <v>9</v>
      </c>
      <c r="O4" s="177"/>
      <c r="P4" s="242"/>
      <c r="Q4" s="242"/>
      <c r="R4" s="249"/>
      <c r="S4" s="249"/>
      <c r="T4" s="249"/>
      <c r="U4" s="249"/>
      <c r="V4" s="249"/>
      <c r="W4" s="249"/>
      <c r="X4" s="249"/>
      <c r="Y4" s="249"/>
      <c r="Z4" s="249"/>
    </row>
    <row r="5" customHeight="1" spans="1:26">
      <c r="A5" s="181"/>
      <c r="B5" s="182"/>
      <c r="C5" s="207" t="s">
        <v>10</v>
      </c>
      <c r="D5" s="207" t="s">
        <v>11</v>
      </c>
      <c r="E5" s="207" t="s">
        <v>12</v>
      </c>
      <c r="F5" s="207" t="s">
        <v>13</v>
      </c>
      <c r="G5" s="207" t="s">
        <v>14</v>
      </c>
      <c r="H5" s="207" t="s">
        <v>15</v>
      </c>
      <c r="I5" s="207" t="s">
        <v>16</v>
      </c>
      <c r="J5" s="243" t="s">
        <v>9</v>
      </c>
      <c r="K5" s="202" t="s">
        <v>17</v>
      </c>
      <c r="L5" s="202" t="s">
        <v>18</v>
      </c>
      <c r="M5" s="181"/>
      <c r="N5" s="181"/>
      <c r="O5" s="181"/>
      <c r="P5" s="242"/>
      <c r="Q5" s="242"/>
      <c r="R5" s="249"/>
      <c r="S5" s="249"/>
      <c r="T5" s="249"/>
      <c r="U5" s="249"/>
      <c r="V5" s="249"/>
      <c r="W5" s="249"/>
      <c r="X5" s="249"/>
      <c r="Y5" s="249"/>
      <c r="Z5" s="249"/>
    </row>
    <row r="6" customHeight="1" spans="1:26">
      <c r="A6" s="207">
        <v>1</v>
      </c>
      <c r="B6" s="207" t="s">
        <v>19</v>
      </c>
      <c r="C6" s="202"/>
      <c r="D6" s="202"/>
      <c r="E6" s="202"/>
      <c r="F6" s="202"/>
      <c r="G6" s="202"/>
      <c r="H6" s="202"/>
      <c r="I6" s="202"/>
      <c r="J6" s="244">
        <f>C6+D6+E6+F6+G6+H6+I6</f>
        <v>0</v>
      </c>
      <c r="K6" s="245">
        <f>14.5-3</f>
        <v>11.5</v>
      </c>
      <c r="L6" s="245">
        <v>2</v>
      </c>
      <c r="M6" s="246">
        <v>3.5</v>
      </c>
      <c r="N6" s="247">
        <f>K6+L6+M6</f>
        <v>17</v>
      </c>
      <c r="O6" s="248"/>
      <c r="P6" s="242">
        <v>17</v>
      </c>
      <c r="Q6" s="242">
        <f>P6-K6-L6</f>
        <v>3.5</v>
      </c>
      <c r="R6" s="249"/>
      <c r="S6" s="249"/>
      <c r="T6" s="249"/>
      <c r="U6" s="249"/>
      <c r="V6" s="249"/>
      <c r="W6" s="249"/>
      <c r="X6" s="249"/>
      <c r="Y6" s="249"/>
      <c r="Z6" s="249"/>
    </row>
    <row r="7" customHeight="1" spans="1:26">
      <c r="A7" s="207">
        <v>2</v>
      </c>
      <c r="B7" s="207" t="s">
        <v>20</v>
      </c>
      <c r="C7" s="202"/>
      <c r="D7" s="202"/>
      <c r="E7" s="202"/>
      <c r="F7" s="202"/>
      <c r="G7" s="202"/>
      <c r="H7" s="202"/>
      <c r="I7" s="202"/>
      <c r="J7" s="244">
        <f>C7+D7+E7+F7+G7+H7+I7</f>
        <v>0</v>
      </c>
      <c r="K7" s="245">
        <f>14.5-3</f>
        <v>11.5</v>
      </c>
      <c r="L7" s="245"/>
      <c r="M7" s="246">
        <v>5.5</v>
      </c>
      <c r="N7" s="247">
        <f>K7+L7+M7</f>
        <v>17</v>
      </c>
      <c r="O7" s="248"/>
      <c r="P7" s="242">
        <v>17</v>
      </c>
      <c r="Q7" s="242">
        <f>P7-K7-L7</f>
        <v>5.5</v>
      </c>
      <c r="R7" s="249"/>
      <c r="S7" s="249"/>
      <c r="T7" s="249"/>
      <c r="U7" s="249"/>
      <c r="V7" s="249"/>
      <c r="W7" s="249"/>
      <c r="X7" s="249"/>
      <c r="Y7" s="249"/>
      <c r="Z7" s="249"/>
    </row>
    <row r="8" customHeight="1" spans="1:26">
      <c r="A8" s="207">
        <v>3</v>
      </c>
      <c r="B8" s="207" t="s">
        <v>21</v>
      </c>
      <c r="C8" s="202"/>
      <c r="D8" s="202"/>
      <c r="E8" s="202"/>
      <c r="F8" s="202"/>
      <c r="G8" s="202"/>
      <c r="H8" s="202"/>
      <c r="I8" s="202"/>
      <c r="J8" s="244">
        <f>C8+D8+E8+F8+G8+H8+I8</f>
        <v>0</v>
      </c>
      <c r="K8" s="245">
        <f>12.5-1</f>
        <v>11.5</v>
      </c>
      <c r="L8" s="245">
        <v>5</v>
      </c>
      <c r="M8" s="246">
        <v>0.5</v>
      </c>
      <c r="N8" s="247">
        <f>K8+L8+M8</f>
        <v>17</v>
      </c>
      <c r="O8" s="248"/>
      <c r="P8" s="242">
        <v>17</v>
      </c>
      <c r="Q8" s="242">
        <f>P8-K8-L8</f>
        <v>0.5</v>
      </c>
      <c r="R8" s="249"/>
      <c r="S8" s="249"/>
      <c r="T8" s="249"/>
      <c r="U8" s="249"/>
      <c r="V8" s="249"/>
      <c r="W8" s="249"/>
      <c r="X8" s="249"/>
      <c r="Y8" s="249"/>
      <c r="Z8" s="249"/>
    </row>
    <row r="9" customHeight="1" spans="1:26">
      <c r="A9" s="207">
        <v>4</v>
      </c>
      <c r="B9" s="207" t="s">
        <v>22</v>
      </c>
      <c r="C9" s="202"/>
      <c r="D9" s="202"/>
      <c r="E9" s="202"/>
      <c r="F9" s="202"/>
      <c r="G9" s="202"/>
      <c r="H9" s="202"/>
      <c r="I9" s="202"/>
      <c r="J9" s="244">
        <f>C9+D9+E9+F9+G9+H9+I9</f>
        <v>0</v>
      </c>
      <c r="K9" s="245">
        <f>14.5-3</f>
        <v>11.5</v>
      </c>
      <c r="L9" s="245">
        <v>1.5</v>
      </c>
      <c r="M9" s="246">
        <v>4</v>
      </c>
      <c r="N9" s="247">
        <f>K9+L9+M9</f>
        <v>17</v>
      </c>
      <c r="O9" s="248"/>
      <c r="P9" s="242">
        <v>17</v>
      </c>
      <c r="Q9" s="242">
        <f>P9-K9-L9</f>
        <v>4</v>
      </c>
      <c r="R9" s="249"/>
      <c r="S9" s="249"/>
      <c r="T9" s="249"/>
      <c r="U9" s="249"/>
      <c r="V9" s="249"/>
      <c r="W9" s="249"/>
      <c r="X9" s="249"/>
      <c r="Y9" s="249"/>
      <c r="Z9" s="249"/>
    </row>
    <row r="10" customHeight="1" spans="1:26">
      <c r="A10" s="207">
        <v>5</v>
      </c>
      <c r="B10" s="185" t="s">
        <v>23</v>
      </c>
      <c r="C10" s="202"/>
      <c r="D10" s="202">
        <v>16</v>
      </c>
      <c r="E10" s="202"/>
      <c r="F10" s="202"/>
      <c r="G10" s="202"/>
      <c r="H10" s="202"/>
      <c r="I10" s="202"/>
      <c r="J10" s="244">
        <f>C10+D10+E10+F10+G10+H10+I10</f>
        <v>16</v>
      </c>
      <c r="K10" s="248"/>
      <c r="L10" s="248">
        <v>1</v>
      </c>
      <c r="M10" s="246"/>
      <c r="N10" s="247">
        <f>K10+L10+M10</f>
        <v>1</v>
      </c>
      <c r="O10" s="248"/>
      <c r="P10" s="242">
        <v>17</v>
      </c>
      <c r="Q10" s="242"/>
      <c r="R10" s="249"/>
      <c r="S10" s="249"/>
      <c r="T10" s="249"/>
      <c r="U10" s="249"/>
      <c r="V10" s="249"/>
      <c r="W10" s="249"/>
      <c r="X10" s="249"/>
      <c r="Y10" s="249"/>
      <c r="Z10" s="249"/>
    </row>
    <row r="11" customHeight="1" spans="1:26">
      <c r="A11" s="188" t="s">
        <v>24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242"/>
      <c r="Q11" s="242"/>
      <c r="R11" s="249"/>
      <c r="S11" s="249"/>
      <c r="T11" s="249"/>
      <c r="U11" s="249"/>
      <c r="V11" s="249"/>
      <c r="W11" s="249"/>
      <c r="X11" s="249"/>
      <c r="Y11" s="249"/>
      <c r="Z11" s="249"/>
    </row>
  </sheetData>
  <mergeCells count="10">
    <mergeCell ref="A1:O1"/>
    <mergeCell ref="K3:N3"/>
    <mergeCell ref="K4:L4"/>
    <mergeCell ref="A11:O11"/>
    <mergeCell ref="A3:A5"/>
    <mergeCell ref="B3:B5"/>
    <mergeCell ref="M4:M5"/>
    <mergeCell ref="N4:N5"/>
    <mergeCell ref="O3:O5"/>
    <mergeCell ref="C3:J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7">
    <tabColor theme="1"/>
  </sheetPr>
  <dimension ref="A1:O52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G14" sqref="G14"/>
    </sheetView>
  </sheetViews>
  <sheetFormatPr defaultColWidth="9" defaultRowHeight="14.4"/>
  <cols>
    <col min="1" max="1" width="7.66666666666667" style="141" customWidth="1"/>
    <col min="2" max="2" width="10" style="141" customWidth="1"/>
    <col min="3" max="3" width="9.44444444444444" style="141" customWidth="1"/>
    <col min="4" max="4" width="15.7777777777778" style="141" customWidth="1"/>
    <col min="5" max="5" width="11.1111111111111" style="141" customWidth="1"/>
    <col min="6" max="6" width="27.3333333333333" style="141" customWidth="1"/>
    <col min="7" max="8" width="10" style="141" customWidth="1"/>
    <col min="9" max="9" width="8.77777777777778" style="141" customWidth="1"/>
    <col min="10" max="10" width="10" style="141" customWidth="1"/>
    <col min="11" max="11" width="8.77777777777778" style="141" customWidth="1"/>
    <col min="12" max="12" width="13" style="141" customWidth="1"/>
    <col min="13" max="13" width="9.66666666666667" style="141" customWidth="1"/>
    <col min="14" max="14" width="13.4444444444444" style="141" hidden="1" customWidth="1"/>
    <col min="15" max="15" width="11.8888888888889" style="141" hidden="1" customWidth="1"/>
    <col min="16" max="16384" width="9" style="141"/>
  </cols>
  <sheetData>
    <row r="1" s="141" customFormat="1" ht="18.75" customHeight="1" spans="1:15">
      <c r="A1" s="215"/>
      <c r="B1" s="216"/>
      <c r="C1" s="217"/>
      <c r="D1" s="217"/>
      <c r="E1" s="217"/>
      <c r="F1" s="218" t="s">
        <v>26</v>
      </c>
      <c r="G1" s="217"/>
      <c r="H1" s="217"/>
      <c r="I1" s="217"/>
      <c r="J1" s="217"/>
      <c r="K1" s="217"/>
      <c r="L1" s="227"/>
      <c r="M1" s="228"/>
      <c r="N1" s="229">
        <f ca="1">SUBTOTAL(9,N3:N52)</f>
        <v>0</v>
      </c>
      <c r="O1" s="229">
        <f ca="1">SUBTOTAL(9,O3:O52)</f>
        <v>0</v>
      </c>
    </row>
    <row r="2" s="141" customFormat="1" ht="63.75" customHeight="1" spans="1:15">
      <c r="A2" s="219" t="s">
        <v>27</v>
      </c>
      <c r="B2" s="220" t="s">
        <v>28</v>
      </c>
      <c r="C2" s="221" t="s">
        <v>29</v>
      </c>
      <c r="D2" s="222" t="s">
        <v>30</v>
      </c>
      <c r="E2" s="222" t="s">
        <v>31</v>
      </c>
      <c r="F2" s="223" t="s">
        <v>32</v>
      </c>
      <c r="G2" s="222" t="s">
        <v>33</v>
      </c>
      <c r="H2" s="222" t="s">
        <v>34</v>
      </c>
      <c r="I2" s="230" t="s">
        <v>35</v>
      </c>
      <c r="J2" s="222" t="s">
        <v>36</v>
      </c>
      <c r="K2" s="230" t="s">
        <v>37</v>
      </c>
      <c r="L2" s="219" t="s">
        <v>38</v>
      </c>
      <c r="M2" s="231" t="s">
        <v>39</v>
      </c>
      <c r="N2" s="228" t="s">
        <v>40</v>
      </c>
      <c r="O2" s="228" t="s">
        <v>41</v>
      </c>
    </row>
    <row r="3" s="141" customFormat="1" ht="15" spans="1:15">
      <c r="A3" s="224" t="s">
        <v>42</v>
      </c>
      <c r="B3" s="224" t="str">
        <f ca="1">'考勤辅助表-1'!A3</f>
        <v>张强军</v>
      </c>
      <c r="C3" s="225">
        <f ca="1" t="shared" ref="C3:C22" si="0">SUM(D3,F3)</f>
        <v>0</v>
      </c>
      <c r="D3" s="226" t="str">
        <f ca="1">IF('考勤辅助表-1'!D3=0,"",'考勤辅助表-1'!D3)</f>
        <v/>
      </c>
      <c r="E3" s="226" t="str">
        <f ca="1">IF('考勤辅助表-1'!C3=0,"",'考勤辅助表-1'!C3)</f>
        <v/>
      </c>
      <c r="F3" s="226" t="str">
        <f ca="1">IF('考勤辅助表-1'!G3=0,"",'考勤辅助表-1'!G3)</f>
        <v/>
      </c>
      <c r="G3" s="226" t="str">
        <f ca="1">IF('考勤辅助表-1'!F3=0,"",'考勤辅助表-1'!F3)</f>
        <v/>
      </c>
      <c r="H3" s="226" t="str">
        <f ca="1">IF('考勤辅助表-1'!I3=0,"",'考勤辅助表-1'!I3)</f>
        <v/>
      </c>
      <c r="I3" s="232">
        <f ca="1" t="shared" ref="I3:I22" si="1">SUM(E3,G3,H3)</f>
        <v>0</v>
      </c>
      <c r="J3" s="233"/>
      <c r="K3" s="232">
        <f ca="1" t="shared" ref="K3:K22" si="2">I3+J3</f>
        <v>0</v>
      </c>
      <c r="L3" s="234" t="str">
        <f>'考勤辅助表-1'!J3</f>
        <v>8.1-8.6</v>
      </c>
      <c r="M3" s="235" t="str">
        <f>程序表!$C$2&amp;"月"</f>
        <v>8月</v>
      </c>
      <c r="N3" s="236">
        <f ca="1">IFERROR(D3*60,0)</f>
        <v>0</v>
      </c>
      <c r="O3" s="236">
        <f ca="1">IFERROR(K3*100,0)</f>
        <v>0</v>
      </c>
    </row>
    <row r="4" s="141" customFormat="1" ht="15" spans="1:15">
      <c r="A4" s="224" t="s">
        <v>42</v>
      </c>
      <c r="B4" s="224" t="str">
        <f ca="1">'考勤辅助表-1'!A4</f>
        <v>陈剑武</v>
      </c>
      <c r="C4" s="225">
        <f ca="1" t="shared" si="0"/>
        <v>0</v>
      </c>
      <c r="D4" s="226" t="str">
        <f ca="1">IF('考勤辅助表-1'!D4=0,"",'考勤辅助表-1'!D4)</f>
        <v/>
      </c>
      <c r="E4" s="226" t="str">
        <f ca="1">IF('考勤辅助表-1'!C4=0,"",'考勤辅助表-1'!C4)</f>
        <v/>
      </c>
      <c r="F4" s="226" t="str">
        <f ca="1">IF('考勤辅助表-1'!G4=0,"",'考勤辅助表-1'!G4)</f>
        <v/>
      </c>
      <c r="G4" s="226" t="str">
        <f ca="1">IF('考勤辅助表-1'!F4=0,"",'考勤辅助表-1'!F4)</f>
        <v/>
      </c>
      <c r="H4" s="226" t="str">
        <f ca="1">IF('考勤辅助表-1'!I4=0,"",'考勤辅助表-1'!I4)</f>
        <v/>
      </c>
      <c r="I4" s="232">
        <f ca="1" t="shared" si="1"/>
        <v>0</v>
      </c>
      <c r="J4" s="233"/>
      <c r="K4" s="232">
        <f ca="1" t="shared" si="2"/>
        <v>0</v>
      </c>
      <c r="L4" s="234" t="str">
        <f>'考勤辅助表-1'!J4</f>
        <v>8.1-8.6</v>
      </c>
      <c r="M4" s="235" t="str">
        <f>程序表!$C$2&amp;"月"</f>
        <v>8月</v>
      </c>
      <c r="N4" s="236">
        <f ca="1" t="shared" ref="N4:N35" si="3">IFERROR(D4*60,0)</f>
        <v>0</v>
      </c>
      <c r="O4" s="236">
        <f ca="1" t="shared" ref="O4:O35" si="4">IFERROR(K4*100,0)</f>
        <v>0</v>
      </c>
    </row>
    <row r="5" s="141" customFormat="1" ht="15" spans="1:15">
      <c r="A5" s="224" t="s">
        <v>42</v>
      </c>
      <c r="B5" s="224" t="str">
        <f ca="1">'考勤辅助表-1'!A5</f>
        <v>李小燕</v>
      </c>
      <c r="C5" s="225">
        <f ca="1" t="shared" si="0"/>
        <v>0</v>
      </c>
      <c r="D5" s="226" t="str">
        <f ca="1">IF('考勤辅助表-1'!D5=0,"",'考勤辅助表-1'!D5)</f>
        <v/>
      </c>
      <c r="E5" s="226" t="str">
        <f ca="1">IF('考勤辅助表-1'!C5=0,"",'考勤辅助表-1'!C5)</f>
        <v/>
      </c>
      <c r="F5" s="226" t="str">
        <f ca="1">IF('考勤辅助表-1'!G5=0,"",'考勤辅助表-1'!G5)</f>
        <v/>
      </c>
      <c r="G5" s="226" t="str">
        <f ca="1">IF('考勤辅助表-1'!F5=0,"",'考勤辅助表-1'!F5)</f>
        <v/>
      </c>
      <c r="H5" s="226" t="str">
        <f ca="1">IF('考勤辅助表-1'!I5=0,"",'考勤辅助表-1'!I5)</f>
        <v/>
      </c>
      <c r="I5" s="232">
        <f ca="1" t="shared" si="1"/>
        <v>0</v>
      </c>
      <c r="J5" s="233"/>
      <c r="K5" s="232">
        <f ca="1" t="shared" si="2"/>
        <v>0</v>
      </c>
      <c r="L5" s="234" t="str">
        <f>'考勤辅助表-1'!J5</f>
        <v>8.1-8.6</v>
      </c>
      <c r="M5" s="235" t="str">
        <f>程序表!$C$2&amp;"月"</f>
        <v>8月</v>
      </c>
      <c r="N5" s="236">
        <f ca="1" t="shared" si="3"/>
        <v>0</v>
      </c>
      <c r="O5" s="236">
        <f ca="1" t="shared" si="4"/>
        <v>0</v>
      </c>
    </row>
    <row r="6" ht="15" spans="1:15">
      <c r="A6" s="224" t="s">
        <v>42</v>
      </c>
      <c r="B6" s="224" t="str">
        <f ca="1">'考勤辅助表-1'!A6</f>
        <v>张晓豆</v>
      </c>
      <c r="C6" s="225">
        <f ca="1" t="shared" si="0"/>
        <v>0</v>
      </c>
      <c r="D6" s="226" t="str">
        <f ca="1">IF('考勤辅助表-1'!D6=0,"",'考勤辅助表-1'!D6)</f>
        <v/>
      </c>
      <c r="E6" s="226" t="str">
        <f ca="1">IF('考勤辅助表-1'!C6=0,"",'考勤辅助表-1'!C6)</f>
        <v/>
      </c>
      <c r="F6" s="226" t="str">
        <f ca="1">IF('考勤辅助表-1'!G6=0,"",'考勤辅助表-1'!G6)</f>
        <v/>
      </c>
      <c r="G6" s="226" t="str">
        <f ca="1">IF('考勤辅助表-1'!F6=0,"",'考勤辅助表-1'!F6)</f>
        <v/>
      </c>
      <c r="H6" s="226" t="str">
        <f ca="1">IF('考勤辅助表-1'!I6=0,"",'考勤辅助表-1'!I6)</f>
        <v/>
      </c>
      <c r="I6" s="232">
        <f ca="1" t="shared" si="1"/>
        <v>0</v>
      </c>
      <c r="J6" s="233"/>
      <c r="K6" s="232">
        <f ca="1" t="shared" si="2"/>
        <v>0</v>
      </c>
      <c r="L6" s="234" t="str">
        <f>'考勤辅助表-1'!J6</f>
        <v>8.1-8.6</v>
      </c>
      <c r="M6" s="235" t="str">
        <f>程序表!$C$2&amp;"月"</f>
        <v>8月</v>
      </c>
      <c r="N6" s="236">
        <f ca="1" t="shared" si="3"/>
        <v>0</v>
      </c>
      <c r="O6" s="236">
        <f ca="1" t="shared" si="4"/>
        <v>0</v>
      </c>
    </row>
    <row r="7" ht="15" spans="1:15">
      <c r="A7" s="224" t="s">
        <v>42</v>
      </c>
      <c r="B7" s="224" t="str">
        <f ca="1">'考勤辅助表-1'!A7</f>
        <v>尚之腾</v>
      </c>
      <c r="C7" s="225">
        <f ca="1" t="shared" si="0"/>
        <v>0</v>
      </c>
      <c r="D7" s="226" t="str">
        <f ca="1">IF('考勤辅助表-1'!D7=0,"",'考勤辅助表-1'!D7)</f>
        <v/>
      </c>
      <c r="E7" s="226" t="str">
        <f ca="1">IF('考勤辅助表-1'!C7=0,"",'考勤辅助表-1'!C7)</f>
        <v/>
      </c>
      <c r="F7" s="226" t="str">
        <f ca="1">IF('考勤辅助表-1'!G7=0,"",'考勤辅助表-1'!G7)</f>
        <v/>
      </c>
      <c r="G7" s="226" t="str">
        <f ca="1">IF('考勤辅助表-1'!F7=0,"",'考勤辅助表-1'!F7)</f>
        <v/>
      </c>
      <c r="H7" s="226" t="str">
        <f ca="1">IF('考勤辅助表-1'!I7=0,"",'考勤辅助表-1'!I7)</f>
        <v/>
      </c>
      <c r="I7" s="232">
        <f ca="1" t="shared" si="1"/>
        <v>0</v>
      </c>
      <c r="J7" s="233"/>
      <c r="K7" s="232">
        <f ca="1" t="shared" si="2"/>
        <v>0</v>
      </c>
      <c r="L7" s="234" t="str">
        <f>'考勤辅助表-1'!J7</f>
        <v>8.1-8.6</v>
      </c>
      <c r="M7" s="235" t="str">
        <f>程序表!$C$2&amp;"月"</f>
        <v>8月</v>
      </c>
      <c r="N7" s="236">
        <f ca="1" t="shared" si="3"/>
        <v>0</v>
      </c>
      <c r="O7" s="236">
        <f ca="1" t="shared" si="4"/>
        <v>0</v>
      </c>
    </row>
    <row r="8" ht="15" spans="1:15">
      <c r="A8" s="224" t="s">
        <v>42</v>
      </c>
      <c r="B8" s="224" t="str">
        <f ca="1">'考勤辅助表-1'!A8</f>
        <v>闫浩</v>
      </c>
      <c r="C8" s="225">
        <f ca="1" t="shared" si="0"/>
        <v>0</v>
      </c>
      <c r="D8" s="226" t="str">
        <f ca="1">IF('考勤辅助表-1'!D8=0,"",'考勤辅助表-1'!D8)</f>
        <v/>
      </c>
      <c r="E8" s="226" t="str">
        <f ca="1">IF('考勤辅助表-1'!C8=0,"",'考勤辅助表-1'!C8)</f>
        <v/>
      </c>
      <c r="F8" s="226" t="str">
        <f ca="1">IF('考勤辅助表-1'!G8=0,"",'考勤辅助表-1'!G8)</f>
        <v/>
      </c>
      <c r="G8" s="226" t="str">
        <f ca="1">IF('考勤辅助表-1'!F8=0,"",'考勤辅助表-1'!F8)</f>
        <v/>
      </c>
      <c r="H8" s="226" t="str">
        <f ca="1">IF('考勤辅助表-1'!I8=0,"",'考勤辅助表-1'!I8)</f>
        <v/>
      </c>
      <c r="I8" s="232">
        <f ca="1" t="shared" si="1"/>
        <v>0</v>
      </c>
      <c r="J8" s="233"/>
      <c r="K8" s="232">
        <f ca="1" t="shared" si="2"/>
        <v>0</v>
      </c>
      <c r="L8" s="234" t="str">
        <f>'考勤辅助表-1'!J8</f>
        <v>8.1-8.6</v>
      </c>
      <c r="M8" s="235" t="str">
        <f>程序表!$C$2&amp;"月"</f>
        <v>8月</v>
      </c>
      <c r="N8" s="236">
        <f ca="1" t="shared" si="3"/>
        <v>0</v>
      </c>
      <c r="O8" s="236">
        <f ca="1" t="shared" si="4"/>
        <v>0</v>
      </c>
    </row>
    <row r="9" ht="15" spans="1:15">
      <c r="A9" s="224" t="s">
        <v>42</v>
      </c>
      <c r="B9" s="224" t="str">
        <f ca="1">'考勤辅助表-1'!A9</f>
        <v>苏转转</v>
      </c>
      <c r="C9" s="225">
        <f ca="1" t="shared" si="0"/>
        <v>0</v>
      </c>
      <c r="D9" s="226" t="str">
        <f ca="1">IF('考勤辅助表-1'!D9=0,"",'考勤辅助表-1'!D9)</f>
        <v/>
      </c>
      <c r="E9" s="226" t="str">
        <f ca="1">IF('考勤辅助表-1'!C9=0,"",'考勤辅助表-1'!C9)</f>
        <v/>
      </c>
      <c r="F9" s="226" t="str">
        <f ca="1">IF('考勤辅助表-1'!G9=0,"",'考勤辅助表-1'!G9)</f>
        <v/>
      </c>
      <c r="G9" s="226" t="str">
        <f ca="1">IF('考勤辅助表-1'!F9=0,"",'考勤辅助表-1'!F9)</f>
        <v/>
      </c>
      <c r="H9" s="226" t="str">
        <f ca="1">IF('考勤辅助表-1'!I9=0,"",'考勤辅助表-1'!I9)</f>
        <v/>
      </c>
      <c r="I9" s="232">
        <f ca="1" t="shared" si="1"/>
        <v>0</v>
      </c>
      <c r="J9" s="233"/>
      <c r="K9" s="232">
        <f ca="1" t="shared" si="2"/>
        <v>0</v>
      </c>
      <c r="L9" s="234" t="str">
        <f>'考勤辅助表-1'!J9</f>
        <v>8.1-8.6</v>
      </c>
      <c r="M9" s="235" t="str">
        <f>程序表!$C$2&amp;"月"</f>
        <v>8月</v>
      </c>
      <c r="N9" s="236">
        <f ca="1" t="shared" si="3"/>
        <v>0</v>
      </c>
      <c r="O9" s="236">
        <f ca="1" t="shared" si="4"/>
        <v>0</v>
      </c>
    </row>
    <row r="10" ht="15" spans="1:15">
      <c r="A10" s="224" t="s">
        <v>42</v>
      </c>
      <c r="B10" s="224" t="str">
        <f ca="1">'考勤辅助表-1'!A10</f>
        <v>刘雨</v>
      </c>
      <c r="C10" s="225">
        <f ca="1" t="shared" si="0"/>
        <v>0</v>
      </c>
      <c r="D10" s="226" t="str">
        <f ca="1">IF('考勤辅助表-1'!D10=0,"",'考勤辅助表-1'!D10)</f>
        <v/>
      </c>
      <c r="E10" s="226" t="str">
        <f ca="1">IF('考勤辅助表-1'!C10=0,"",'考勤辅助表-1'!C10)</f>
        <v/>
      </c>
      <c r="F10" s="226" t="str">
        <f ca="1">IF('考勤辅助表-1'!G10=0,"",'考勤辅助表-1'!G10)</f>
        <v/>
      </c>
      <c r="G10" s="226" t="str">
        <f ca="1">IF('考勤辅助表-1'!F10=0,"",'考勤辅助表-1'!F10)</f>
        <v/>
      </c>
      <c r="H10" s="226" t="str">
        <f ca="1">IF('考勤辅助表-1'!I10=0,"",'考勤辅助表-1'!I10)</f>
        <v/>
      </c>
      <c r="I10" s="232">
        <f ca="1" t="shared" si="1"/>
        <v>0</v>
      </c>
      <c r="J10" s="233"/>
      <c r="K10" s="232">
        <f ca="1" t="shared" si="2"/>
        <v>0</v>
      </c>
      <c r="L10" s="234" t="str">
        <f>'考勤辅助表-1'!J10</f>
        <v>8.1-8.6</v>
      </c>
      <c r="M10" s="235" t="str">
        <f>程序表!$C$2&amp;"月"</f>
        <v>8月</v>
      </c>
      <c r="N10" s="236">
        <f ca="1" t="shared" si="3"/>
        <v>0</v>
      </c>
      <c r="O10" s="236">
        <f ca="1" t="shared" si="4"/>
        <v>0</v>
      </c>
    </row>
    <row r="11" ht="15" hidden="1" spans="1:15">
      <c r="A11" s="224" t="s">
        <v>42</v>
      </c>
      <c r="B11" s="224">
        <f ca="1">'考勤辅助表-1'!A11</f>
        <v>0</v>
      </c>
      <c r="C11" s="225">
        <f ca="1" t="shared" si="0"/>
        <v>0</v>
      </c>
      <c r="D11" s="226" t="str">
        <f ca="1">IF('考勤辅助表-1'!D11=0,"",'考勤辅助表-1'!D11)</f>
        <v/>
      </c>
      <c r="E11" s="226" t="str">
        <f ca="1">IF('考勤辅助表-1'!C11=0,"",'考勤辅助表-1'!C11)</f>
        <v/>
      </c>
      <c r="F11" s="226" t="str">
        <f ca="1">IF('考勤辅助表-1'!G11=0,"",'考勤辅助表-1'!G11)</f>
        <v/>
      </c>
      <c r="G11" s="226" t="str">
        <f ca="1">IF('考勤辅助表-1'!F11=0,"",'考勤辅助表-1'!F11)</f>
        <v/>
      </c>
      <c r="H11" s="226" t="str">
        <f ca="1">IF('考勤辅助表-1'!I11=0,"",'考勤辅助表-1'!I11)</f>
        <v/>
      </c>
      <c r="I11" s="232">
        <f ca="1" t="shared" si="1"/>
        <v>0</v>
      </c>
      <c r="J11" s="233"/>
      <c r="K11" s="232">
        <f ca="1" t="shared" si="2"/>
        <v>0</v>
      </c>
      <c r="L11" s="234" t="str">
        <f>'考勤辅助表-1'!J11</f>
        <v>8.1-8.6</v>
      </c>
      <c r="M11" s="235" t="str">
        <f>程序表!$C$2&amp;"月"</f>
        <v>8月</v>
      </c>
      <c r="N11" s="236">
        <f ca="1" t="shared" si="3"/>
        <v>0</v>
      </c>
      <c r="O11" s="236">
        <f ca="1" t="shared" si="4"/>
        <v>0</v>
      </c>
    </row>
    <row r="12" ht="15" hidden="1" spans="1:15">
      <c r="A12" s="224" t="s">
        <v>42</v>
      </c>
      <c r="B12" s="224">
        <f ca="1">'考勤辅助表-1'!A12</f>
        <v>0</v>
      </c>
      <c r="C12" s="225">
        <f ca="1" t="shared" si="0"/>
        <v>0</v>
      </c>
      <c r="D12" s="226" t="str">
        <f ca="1">IF('考勤辅助表-1'!D12=0,"",'考勤辅助表-1'!D12)</f>
        <v/>
      </c>
      <c r="E12" s="226" t="str">
        <f ca="1">IF('考勤辅助表-1'!C12=0,"",'考勤辅助表-1'!C12)</f>
        <v/>
      </c>
      <c r="F12" s="226" t="str">
        <f ca="1">IF('考勤辅助表-1'!G12=0,"",'考勤辅助表-1'!G12)</f>
        <v/>
      </c>
      <c r="G12" s="226" t="str">
        <f ca="1">IF('考勤辅助表-1'!F12=0,"",'考勤辅助表-1'!F12)</f>
        <v/>
      </c>
      <c r="H12" s="226" t="str">
        <f ca="1">IF('考勤辅助表-1'!I12=0,"",'考勤辅助表-1'!I12)</f>
        <v/>
      </c>
      <c r="I12" s="232">
        <f ca="1" t="shared" si="1"/>
        <v>0</v>
      </c>
      <c r="J12" s="233"/>
      <c r="K12" s="232">
        <f ca="1" t="shared" si="2"/>
        <v>0</v>
      </c>
      <c r="L12" s="234" t="str">
        <f>'考勤辅助表-1'!J12</f>
        <v>8.1-8.6</v>
      </c>
      <c r="M12" s="235" t="str">
        <f>程序表!$C$2&amp;"月"</f>
        <v>8月</v>
      </c>
      <c r="N12" s="236">
        <f ca="1" t="shared" si="3"/>
        <v>0</v>
      </c>
      <c r="O12" s="236">
        <f ca="1" t="shared" si="4"/>
        <v>0</v>
      </c>
    </row>
    <row r="13" ht="15" spans="1:15">
      <c r="A13" s="224" t="s">
        <v>42</v>
      </c>
      <c r="B13" s="224" t="str">
        <f ca="1">'考勤辅助表-1'!A13</f>
        <v>张强军</v>
      </c>
      <c r="C13" s="225">
        <f ca="1" t="shared" si="0"/>
        <v>0</v>
      </c>
      <c r="D13" s="226" t="str">
        <f ca="1">IF('考勤辅助表-1'!D13=0,"",'考勤辅助表-1'!D13)</f>
        <v/>
      </c>
      <c r="E13" s="226" t="str">
        <f ca="1">IF('考勤辅助表-1'!C13=0,"",'考勤辅助表-1'!C13)</f>
        <v/>
      </c>
      <c r="F13" s="226" t="str">
        <f ca="1">IF('考勤辅助表-1'!G13=0,"",'考勤辅助表-1'!G13)</f>
        <v/>
      </c>
      <c r="G13" s="226" t="str">
        <f ca="1">IF('考勤辅助表-1'!F13=0,"",'考勤辅助表-1'!F13)</f>
        <v/>
      </c>
      <c r="H13" s="226" t="str">
        <f ca="1">IF('考勤辅助表-1'!I13=0,"",'考勤辅助表-1'!I13)</f>
        <v/>
      </c>
      <c r="I13" s="232">
        <f ca="1" t="shared" si="1"/>
        <v>0</v>
      </c>
      <c r="J13" s="233"/>
      <c r="K13" s="232">
        <f ca="1" t="shared" si="2"/>
        <v>0</v>
      </c>
      <c r="L13" s="234" t="str">
        <f>'考勤辅助表-1'!J13</f>
        <v>8.7-8.13</v>
      </c>
      <c r="M13" s="235" t="str">
        <f>程序表!$C$2&amp;"月"</f>
        <v>8月</v>
      </c>
      <c r="N13" s="236">
        <f ca="1" t="shared" si="3"/>
        <v>0</v>
      </c>
      <c r="O13" s="236">
        <f ca="1" t="shared" si="4"/>
        <v>0</v>
      </c>
    </row>
    <row r="14" ht="15" spans="1:15">
      <c r="A14" s="224" t="s">
        <v>42</v>
      </c>
      <c r="B14" s="224" t="str">
        <f ca="1">'考勤辅助表-1'!A14</f>
        <v>陈剑武</v>
      </c>
      <c r="C14" s="225">
        <f ca="1" t="shared" si="0"/>
        <v>0</v>
      </c>
      <c r="D14" s="226" t="str">
        <f ca="1">IF('考勤辅助表-1'!D14=0,"",'考勤辅助表-1'!D14)</f>
        <v/>
      </c>
      <c r="E14" s="226" t="str">
        <f ca="1">IF('考勤辅助表-1'!C14=0,"",'考勤辅助表-1'!C14)</f>
        <v/>
      </c>
      <c r="F14" s="226" t="str">
        <f ca="1">IF('考勤辅助表-1'!G14=0,"",'考勤辅助表-1'!G14)</f>
        <v/>
      </c>
      <c r="G14" s="226" t="str">
        <f ca="1">IF('考勤辅助表-1'!F14=0,"",'考勤辅助表-1'!F14)</f>
        <v/>
      </c>
      <c r="H14" s="226" t="str">
        <f ca="1">IF('考勤辅助表-1'!I14=0,"",'考勤辅助表-1'!I14)</f>
        <v/>
      </c>
      <c r="I14" s="232">
        <f ca="1" t="shared" si="1"/>
        <v>0</v>
      </c>
      <c r="J14" s="233"/>
      <c r="K14" s="232">
        <f ca="1" t="shared" si="2"/>
        <v>0</v>
      </c>
      <c r="L14" s="234" t="str">
        <f>'考勤辅助表-1'!J14</f>
        <v>8.7-8.13</v>
      </c>
      <c r="M14" s="235" t="str">
        <f>程序表!$C$2&amp;"月"</f>
        <v>8月</v>
      </c>
      <c r="N14" s="236">
        <f ca="1" t="shared" si="3"/>
        <v>0</v>
      </c>
      <c r="O14" s="236">
        <f ca="1" t="shared" si="4"/>
        <v>0</v>
      </c>
    </row>
    <row r="15" ht="15" spans="1:15">
      <c r="A15" s="224" t="s">
        <v>42</v>
      </c>
      <c r="B15" s="224" t="str">
        <f ca="1">'考勤辅助表-1'!A15</f>
        <v>李小燕</v>
      </c>
      <c r="C15" s="225">
        <f ca="1" t="shared" si="0"/>
        <v>0</v>
      </c>
      <c r="D15" s="226" t="str">
        <f ca="1">IF('考勤辅助表-1'!D15=0,"",'考勤辅助表-1'!D15)</f>
        <v/>
      </c>
      <c r="E15" s="226" t="str">
        <f ca="1">IF('考勤辅助表-1'!C15=0,"",'考勤辅助表-1'!C15)</f>
        <v/>
      </c>
      <c r="F15" s="226" t="str">
        <f ca="1">IF('考勤辅助表-1'!G15=0,"",'考勤辅助表-1'!G15)</f>
        <v/>
      </c>
      <c r="G15" s="226" t="str">
        <f ca="1">IF('考勤辅助表-1'!F15=0,"",'考勤辅助表-1'!F15)</f>
        <v/>
      </c>
      <c r="H15" s="226" t="str">
        <f ca="1">IF('考勤辅助表-1'!I15=0,"",'考勤辅助表-1'!I15)</f>
        <v/>
      </c>
      <c r="I15" s="232">
        <f ca="1" t="shared" si="1"/>
        <v>0</v>
      </c>
      <c r="J15" s="233"/>
      <c r="K15" s="232">
        <f ca="1" t="shared" si="2"/>
        <v>0</v>
      </c>
      <c r="L15" s="234" t="str">
        <f>'考勤辅助表-1'!J15</f>
        <v>8.7-8.13</v>
      </c>
      <c r="M15" s="235" t="str">
        <f>程序表!$C$2&amp;"月"</f>
        <v>8月</v>
      </c>
      <c r="N15" s="236">
        <f ca="1" t="shared" si="3"/>
        <v>0</v>
      </c>
      <c r="O15" s="236">
        <f ca="1" t="shared" si="4"/>
        <v>0</v>
      </c>
    </row>
    <row r="16" ht="15" spans="1:15">
      <c r="A16" s="224" t="s">
        <v>42</v>
      </c>
      <c r="B16" s="224" t="str">
        <f ca="1">'考勤辅助表-1'!A16</f>
        <v>张晓豆</v>
      </c>
      <c r="C16" s="225">
        <f ca="1" t="shared" si="0"/>
        <v>0</v>
      </c>
      <c r="D16" s="226" t="str">
        <f ca="1">IF('考勤辅助表-1'!D16=0,"",'考勤辅助表-1'!D16)</f>
        <v/>
      </c>
      <c r="E16" s="226" t="str">
        <f ca="1">IF('考勤辅助表-1'!C16=0,"",'考勤辅助表-1'!C16)</f>
        <v/>
      </c>
      <c r="F16" s="226" t="str">
        <f ca="1">IF('考勤辅助表-1'!G16=0,"",'考勤辅助表-1'!G16)</f>
        <v/>
      </c>
      <c r="G16" s="226" t="str">
        <f ca="1">IF('考勤辅助表-1'!F16=0,"",'考勤辅助表-1'!F16)</f>
        <v/>
      </c>
      <c r="H16" s="226" t="str">
        <f ca="1">IF('考勤辅助表-1'!I16=0,"",'考勤辅助表-1'!I16)</f>
        <v/>
      </c>
      <c r="I16" s="232">
        <f ca="1" t="shared" si="1"/>
        <v>0</v>
      </c>
      <c r="J16" s="233"/>
      <c r="K16" s="232">
        <f ca="1" t="shared" si="2"/>
        <v>0</v>
      </c>
      <c r="L16" s="234" t="str">
        <f>'考勤辅助表-1'!J16</f>
        <v>8.7-8.13</v>
      </c>
      <c r="M16" s="235" t="str">
        <f>程序表!$C$2&amp;"月"</f>
        <v>8月</v>
      </c>
      <c r="N16" s="236">
        <f ca="1" t="shared" si="3"/>
        <v>0</v>
      </c>
      <c r="O16" s="236">
        <f ca="1" t="shared" si="4"/>
        <v>0</v>
      </c>
    </row>
    <row r="17" ht="15" spans="1:15">
      <c r="A17" s="224" t="s">
        <v>42</v>
      </c>
      <c r="B17" s="224" t="str">
        <f ca="1">'考勤辅助表-1'!A17</f>
        <v>尚之腾</v>
      </c>
      <c r="C17" s="225">
        <f ca="1" t="shared" si="0"/>
        <v>0</v>
      </c>
      <c r="D17" s="226" t="str">
        <f ca="1">IF('考勤辅助表-1'!D17=0,"",'考勤辅助表-1'!D17)</f>
        <v/>
      </c>
      <c r="E17" s="226" t="str">
        <f ca="1">IF('考勤辅助表-1'!C17=0,"",'考勤辅助表-1'!C17)</f>
        <v/>
      </c>
      <c r="F17" s="226" t="str">
        <f ca="1">IF('考勤辅助表-1'!G17=0,"",'考勤辅助表-1'!G17)</f>
        <v/>
      </c>
      <c r="G17" s="226" t="str">
        <f ca="1">IF('考勤辅助表-1'!F17=0,"",'考勤辅助表-1'!F17)</f>
        <v/>
      </c>
      <c r="H17" s="226" t="str">
        <f ca="1">IF('考勤辅助表-1'!I17=0,"",'考勤辅助表-1'!I17)</f>
        <v/>
      </c>
      <c r="I17" s="232">
        <f ca="1" t="shared" si="1"/>
        <v>0</v>
      </c>
      <c r="J17" s="233"/>
      <c r="K17" s="232">
        <f ca="1" t="shared" si="2"/>
        <v>0</v>
      </c>
      <c r="L17" s="234" t="str">
        <f>'考勤辅助表-1'!J17</f>
        <v>8.7-8.13</v>
      </c>
      <c r="M17" s="235" t="str">
        <f>程序表!$C$2&amp;"月"</f>
        <v>8月</v>
      </c>
      <c r="N17" s="236">
        <f ca="1" t="shared" si="3"/>
        <v>0</v>
      </c>
      <c r="O17" s="236">
        <f ca="1" t="shared" si="4"/>
        <v>0</v>
      </c>
    </row>
    <row r="18" ht="15" spans="1:15">
      <c r="A18" s="224" t="s">
        <v>42</v>
      </c>
      <c r="B18" s="224" t="str">
        <f ca="1">'考勤辅助表-1'!A18</f>
        <v>闫浩</v>
      </c>
      <c r="C18" s="225">
        <f ca="1" t="shared" si="0"/>
        <v>0</v>
      </c>
      <c r="D18" s="226" t="str">
        <f ca="1">IF('考勤辅助表-1'!D18=0,"",'考勤辅助表-1'!D18)</f>
        <v/>
      </c>
      <c r="E18" s="226" t="str">
        <f ca="1">IF('考勤辅助表-1'!C18=0,"",'考勤辅助表-1'!C18)</f>
        <v/>
      </c>
      <c r="F18" s="226" t="str">
        <f ca="1">IF('考勤辅助表-1'!G18=0,"",'考勤辅助表-1'!G18)</f>
        <v/>
      </c>
      <c r="G18" s="226" t="str">
        <f ca="1">IF('考勤辅助表-1'!F18=0,"",'考勤辅助表-1'!F18)</f>
        <v/>
      </c>
      <c r="H18" s="226" t="str">
        <f ca="1">IF('考勤辅助表-1'!I18=0,"",'考勤辅助表-1'!I18)</f>
        <v/>
      </c>
      <c r="I18" s="232">
        <f ca="1" t="shared" si="1"/>
        <v>0</v>
      </c>
      <c r="J18" s="233"/>
      <c r="K18" s="232">
        <f ca="1" t="shared" si="2"/>
        <v>0</v>
      </c>
      <c r="L18" s="234" t="str">
        <f>'考勤辅助表-1'!J18</f>
        <v>8.7-8.13</v>
      </c>
      <c r="M18" s="235" t="str">
        <f>程序表!$C$2&amp;"月"</f>
        <v>8月</v>
      </c>
      <c r="N18" s="236">
        <f ca="1" t="shared" si="3"/>
        <v>0</v>
      </c>
      <c r="O18" s="236">
        <f ca="1" t="shared" si="4"/>
        <v>0</v>
      </c>
    </row>
    <row r="19" ht="15" spans="1:15">
      <c r="A19" s="224" t="s">
        <v>42</v>
      </c>
      <c r="B19" s="224" t="str">
        <f ca="1">'考勤辅助表-1'!A19</f>
        <v>苏转转</v>
      </c>
      <c r="C19" s="225">
        <f ca="1" t="shared" si="0"/>
        <v>0</v>
      </c>
      <c r="D19" s="226" t="str">
        <f ca="1">IF('考勤辅助表-1'!D19=0,"",'考勤辅助表-1'!D19)</f>
        <v/>
      </c>
      <c r="E19" s="226" t="str">
        <f ca="1">IF('考勤辅助表-1'!C19=0,"",'考勤辅助表-1'!C19)</f>
        <v/>
      </c>
      <c r="F19" s="226" t="str">
        <f ca="1">IF('考勤辅助表-1'!G19=0,"",'考勤辅助表-1'!G19)</f>
        <v/>
      </c>
      <c r="G19" s="226" t="str">
        <f ca="1">IF('考勤辅助表-1'!F19=0,"",'考勤辅助表-1'!F19)</f>
        <v/>
      </c>
      <c r="H19" s="226" t="str">
        <f ca="1">IF('考勤辅助表-1'!I19=0,"",'考勤辅助表-1'!I19)</f>
        <v/>
      </c>
      <c r="I19" s="232">
        <f ca="1" t="shared" si="1"/>
        <v>0</v>
      </c>
      <c r="J19" s="233"/>
      <c r="K19" s="232">
        <f ca="1" t="shared" si="2"/>
        <v>0</v>
      </c>
      <c r="L19" s="234" t="str">
        <f>'考勤辅助表-1'!J19</f>
        <v>8.7-8.13</v>
      </c>
      <c r="M19" s="235" t="str">
        <f>程序表!$C$2&amp;"月"</f>
        <v>8月</v>
      </c>
      <c r="N19" s="236">
        <f ca="1" t="shared" si="3"/>
        <v>0</v>
      </c>
      <c r="O19" s="236">
        <f ca="1" t="shared" si="4"/>
        <v>0</v>
      </c>
    </row>
    <row r="20" ht="15" spans="1:15">
      <c r="A20" s="224" t="s">
        <v>42</v>
      </c>
      <c r="B20" s="224" t="str">
        <f ca="1">'考勤辅助表-1'!A20</f>
        <v>刘雨</v>
      </c>
      <c r="C20" s="225">
        <f ca="1" t="shared" si="0"/>
        <v>0</v>
      </c>
      <c r="D20" s="226" t="str">
        <f ca="1">IF('考勤辅助表-1'!D20=0,"",'考勤辅助表-1'!D20)</f>
        <v/>
      </c>
      <c r="E20" s="226" t="str">
        <f ca="1">IF('考勤辅助表-1'!C20=0,"",'考勤辅助表-1'!C20)</f>
        <v/>
      </c>
      <c r="F20" s="226" t="str">
        <f ca="1">IF('考勤辅助表-1'!G20=0,"",'考勤辅助表-1'!G20)</f>
        <v/>
      </c>
      <c r="G20" s="226" t="str">
        <f ca="1">IF('考勤辅助表-1'!F20=0,"",'考勤辅助表-1'!F20)</f>
        <v/>
      </c>
      <c r="H20" s="226" t="str">
        <f ca="1">IF('考勤辅助表-1'!I20=0,"",'考勤辅助表-1'!I20)</f>
        <v/>
      </c>
      <c r="I20" s="232">
        <f ca="1" t="shared" si="1"/>
        <v>0</v>
      </c>
      <c r="J20" s="233"/>
      <c r="K20" s="232">
        <f ca="1" t="shared" si="2"/>
        <v>0</v>
      </c>
      <c r="L20" s="234" t="str">
        <f>'考勤辅助表-1'!J20</f>
        <v>8.7-8.13</v>
      </c>
      <c r="M20" s="235" t="str">
        <f>程序表!$C$2&amp;"月"</f>
        <v>8月</v>
      </c>
      <c r="N20" s="236">
        <f ca="1" t="shared" si="3"/>
        <v>0</v>
      </c>
      <c r="O20" s="236">
        <f ca="1" t="shared" si="4"/>
        <v>0</v>
      </c>
    </row>
    <row r="21" ht="15" hidden="1" spans="1:15">
      <c r="A21" s="224" t="s">
        <v>42</v>
      </c>
      <c r="B21" s="224">
        <f ca="1">'考勤辅助表-1'!A21</f>
        <v>0</v>
      </c>
      <c r="C21" s="225">
        <f ca="1" t="shared" si="0"/>
        <v>0</v>
      </c>
      <c r="D21" s="226" t="str">
        <f ca="1">IF('考勤辅助表-1'!D21=0,"",'考勤辅助表-1'!D21)</f>
        <v/>
      </c>
      <c r="E21" s="226" t="str">
        <f ca="1">IF('考勤辅助表-1'!C21=0,"",'考勤辅助表-1'!C21)</f>
        <v/>
      </c>
      <c r="F21" s="226" t="str">
        <f ca="1">IF('考勤辅助表-1'!G21=0,"",'考勤辅助表-1'!G21)</f>
        <v/>
      </c>
      <c r="G21" s="226" t="str">
        <f ca="1">IF('考勤辅助表-1'!F21=0,"",'考勤辅助表-1'!F21)</f>
        <v/>
      </c>
      <c r="H21" s="226" t="str">
        <f ca="1">IF('考勤辅助表-1'!I21=0,"",'考勤辅助表-1'!I21)</f>
        <v/>
      </c>
      <c r="I21" s="232">
        <f ca="1" t="shared" si="1"/>
        <v>0</v>
      </c>
      <c r="J21" s="233"/>
      <c r="K21" s="232">
        <f ca="1" t="shared" si="2"/>
        <v>0</v>
      </c>
      <c r="L21" s="234" t="str">
        <f>'考勤辅助表-1'!J21</f>
        <v>8.7-8.13</v>
      </c>
      <c r="M21" s="235" t="str">
        <f>程序表!$C$2&amp;"月"</f>
        <v>8月</v>
      </c>
      <c r="N21" s="236">
        <f ca="1" t="shared" si="3"/>
        <v>0</v>
      </c>
      <c r="O21" s="236">
        <f ca="1" t="shared" si="4"/>
        <v>0</v>
      </c>
    </row>
    <row r="22" ht="15" hidden="1" spans="1:15">
      <c r="A22" s="224" t="s">
        <v>42</v>
      </c>
      <c r="B22" s="224">
        <f ca="1">'考勤辅助表-1'!A22</f>
        <v>0</v>
      </c>
      <c r="C22" s="225">
        <f ca="1" t="shared" si="0"/>
        <v>0</v>
      </c>
      <c r="D22" s="226" t="str">
        <f ca="1">IF('考勤辅助表-1'!D22=0,"",'考勤辅助表-1'!D22)</f>
        <v/>
      </c>
      <c r="E22" s="226" t="str">
        <f ca="1">IF('考勤辅助表-1'!C22=0,"",'考勤辅助表-1'!C22)</f>
        <v/>
      </c>
      <c r="F22" s="226" t="str">
        <f ca="1">IF('考勤辅助表-1'!G22=0,"",'考勤辅助表-1'!G22)</f>
        <v/>
      </c>
      <c r="G22" s="226" t="str">
        <f ca="1">IF('考勤辅助表-1'!F22=0,"",'考勤辅助表-1'!F22)</f>
        <v/>
      </c>
      <c r="H22" s="226" t="str">
        <f ca="1">IF('考勤辅助表-1'!I22=0,"",'考勤辅助表-1'!I22)</f>
        <v/>
      </c>
      <c r="I22" s="232">
        <f ca="1" t="shared" si="1"/>
        <v>0</v>
      </c>
      <c r="J22" s="233"/>
      <c r="K22" s="232">
        <f ca="1" t="shared" si="2"/>
        <v>0</v>
      </c>
      <c r="L22" s="234" t="str">
        <f>'考勤辅助表-1'!J22</f>
        <v>8.7-8.13</v>
      </c>
      <c r="M22" s="235" t="str">
        <f>程序表!$C$2&amp;"月"</f>
        <v>8月</v>
      </c>
      <c r="N22" s="236">
        <f ca="1" t="shared" si="3"/>
        <v>0</v>
      </c>
      <c r="O22" s="236">
        <f ca="1" t="shared" si="4"/>
        <v>0</v>
      </c>
    </row>
    <row r="23" ht="15" spans="1:15">
      <c r="A23" s="224" t="s">
        <v>42</v>
      </c>
      <c r="B23" s="224" t="str">
        <f ca="1">'考勤辅助表-1'!A23</f>
        <v>张强军</v>
      </c>
      <c r="C23" s="225">
        <f ca="1" t="shared" ref="C23:C42" si="5">SUM(D23,F23)</f>
        <v>0</v>
      </c>
      <c r="D23" s="226" t="str">
        <f ca="1">IF('考勤辅助表-1'!D23=0,"",'考勤辅助表-1'!D23)</f>
        <v/>
      </c>
      <c r="E23" s="226" t="str">
        <f ca="1">IF('考勤辅助表-1'!C23=0,"",'考勤辅助表-1'!C23)</f>
        <v/>
      </c>
      <c r="F23" s="226" t="str">
        <f ca="1">IF('考勤辅助表-1'!G23=0,"",'考勤辅助表-1'!G23)</f>
        <v/>
      </c>
      <c r="G23" s="226" t="str">
        <f ca="1">IF('考勤辅助表-1'!F23=0,"",'考勤辅助表-1'!F23)</f>
        <v/>
      </c>
      <c r="H23" s="226" t="str">
        <f ca="1">IF('考勤辅助表-1'!I23=0,"",'考勤辅助表-1'!I23)</f>
        <v/>
      </c>
      <c r="I23" s="232">
        <f ca="1" t="shared" ref="I23:I42" si="6">SUM(E23,G23,H23)</f>
        <v>0</v>
      </c>
      <c r="J23" s="233"/>
      <c r="K23" s="232">
        <f ca="1" t="shared" ref="K23:K42" si="7">I23+J23</f>
        <v>0</v>
      </c>
      <c r="L23" s="234" t="str">
        <f>'考勤辅助表-1'!J23</f>
        <v>8.14-8.20</v>
      </c>
      <c r="M23" s="235" t="str">
        <f>程序表!$C$2&amp;"月"</f>
        <v>8月</v>
      </c>
      <c r="N23" s="236">
        <f ca="1" t="shared" si="3"/>
        <v>0</v>
      </c>
      <c r="O23" s="236">
        <f ca="1" t="shared" si="4"/>
        <v>0</v>
      </c>
    </row>
    <row r="24" ht="15" spans="1:15">
      <c r="A24" s="224" t="s">
        <v>42</v>
      </c>
      <c r="B24" s="224" t="str">
        <f ca="1">'考勤辅助表-1'!A24</f>
        <v>陈剑武</v>
      </c>
      <c r="C24" s="225">
        <f ca="1" t="shared" si="5"/>
        <v>0</v>
      </c>
      <c r="D24" s="226" t="str">
        <f ca="1">IF('考勤辅助表-1'!D24=0,"",'考勤辅助表-1'!D24)</f>
        <v/>
      </c>
      <c r="E24" s="226" t="str">
        <f ca="1">IF('考勤辅助表-1'!C24=0,"",'考勤辅助表-1'!C24)</f>
        <v/>
      </c>
      <c r="F24" s="226" t="str">
        <f ca="1">IF('考勤辅助表-1'!G24=0,"",'考勤辅助表-1'!G24)</f>
        <v/>
      </c>
      <c r="G24" s="226" t="str">
        <f ca="1">IF('考勤辅助表-1'!F24=0,"",'考勤辅助表-1'!F24)</f>
        <v/>
      </c>
      <c r="H24" s="226" t="str">
        <f ca="1">IF('考勤辅助表-1'!I24=0,"",'考勤辅助表-1'!I24)</f>
        <v/>
      </c>
      <c r="I24" s="232">
        <f ca="1" t="shared" si="6"/>
        <v>0</v>
      </c>
      <c r="J24" s="233"/>
      <c r="K24" s="232">
        <f ca="1" t="shared" si="7"/>
        <v>0</v>
      </c>
      <c r="L24" s="234" t="str">
        <f>'考勤辅助表-1'!J24</f>
        <v>8.14-8.20</v>
      </c>
      <c r="M24" s="235" t="str">
        <f>程序表!$C$2&amp;"月"</f>
        <v>8月</v>
      </c>
      <c r="N24" s="236">
        <f ca="1" t="shared" si="3"/>
        <v>0</v>
      </c>
      <c r="O24" s="236">
        <f ca="1" t="shared" si="4"/>
        <v>0</v>
      </c>
    </row>
    <row r="25" ht="15" spans="1:15">
      <c r="A25" s="224" t="s">
        <v>42</v>
      </c>
      <c r="B25" s="224" t="str">
        <f ca="1">'考勤辅助表-1'!A25</f>
        <v>李小燕</v>
      </c>
      <c r="C25" s="225">
        <f ca="1" t="shared" si="5"/>
        <v>0</v>
      </c>
      <c r="D25" s="226" t="str">
        <f ca="1">IF('考勤辅助表-1'!D25=0,"",'考勤辅助表-1'!D25)</f>
        <v/>
      </c>
      <c r="E25" s="226" t="str">
        <f ca="1">IF('考勤辅助表-1'!C25=0,"",'考勤辅助表-1'!C25)</f>
        <v/>
      </c>
      <c r="F25" s="226" t="str">
        <f ca="1">IF('考勤辅助表-1'!G25=0,"",'考勤辅助表-1'!G25)</f>
        <v/>
      </c>
      <c r="G25" s="226" t="str">
        <f ca="1">IF('考勤辅助表-1'!F25=0,"",'考勤辅助表-1'!F25)</f>
        <v/>
      </c>
      <c r="H25" s="226" t="str">
        <f ca="1">IF('考勤辅助表-1'!I25=0,"",'考勤辅助表-1'!I25)</f>
        <v/>
      </c>
      <c r="I25" s="232">
        <f ca="1" t="shared" si="6"/>
        <v>0</v>
      </c>
      <c r="J25" s="233"/>
      <c r="K25" s="232">
        <f ca="1" t="shared" si="7"/>
        <v>0</v>
      </c>
      <c r="L25" s="234" t="str">
        <f>'考勤辅助表-1'!J25</f>
        <v>8.14-8.20</v>
      </c>
      <c r="M25" s="235" t="str">
        <f>程序表!$C$2&amp;"月"</f>
        <v>8月</v>
      </c>
      <c r="N25" s="236">
        <f ca="1" t="shared" si="3"/>
        <v>0</v>
      </c>
      <c r="O25" s="236">
        <f ca="1" t="shared" si="4"/>
        <v>0</v>
      </c>
    </row>
    <row r="26" ht="15" spans="1:15">
      <c r="A26" s="224" t="s">
        <v>42</v>
      </c>
      <c r="B26" s="224" t="str">
        <f ca="1">'考勤辅助表-1'!A26</f>
        <v>张晓豆</v>
      </c>
      <c r="C26" s="225">
        <f ca="1" t="shared" si="5"/>
        <v>0</v>
      </c>
      <c r="D26" s="226" t="str">
        <f ca="1">IF('考勤辅助表-1'!D26=0,"",'考勤辅助表-1'!D26)</f>
        <v/>
      </c>
      <c r="E26" s="226" t="str">
        <f ca="1">IF('考勤辅助表-1'!C26=0,"",'考勤辅助表-1'!C26)</f>
        <v/>
      </c>
      <c r="F26" s="226" t="str">
        <f ca="1">IF('考勤辅助表-1'!G26=0,"",'考勤辅助表-1'!G26)</f>
        <v/>
      </c>
      <c r="G26" s="226" t="str">
        <f ca="1">IF('考勤辅助表-1'!F26=0,"",'考勤辅助表-1'!F26)</f>
        <v/>
      </c>
      <c r="H26" s="226" t="str">
        <f ca="1">IF('考勤辅助表-1'!I26=0,"",'考勤辅助表-1'!I26)</f>
        <v/>
      </c>
      <c r="I26" s="232">
        <f ca="1" t="shared" si="6"/>
        <v>0</v>
      </c>
      <c r="J26" s="233"/>
      <c r="K26" s="232">
        <f ca="1" t="shared" si="7"/>
        <v>0</v>
      </c>
      <c r="L26" s="234" t="str">
        <f>'考勤辅助表-1'!J26</f>
        <v>8.14-8.20</v>
      </c>
      <c r="M26" s="235" t="str">
        <f>程序表!$C$2&amp;"月"</f>
        <v>8月</v>
      </c>
      <c r="N26" s="236">
        <f ca="1" t="shared" si="3"/>
        <v>0</v>
      </c>
      <c r="O26" s="236">
        <f ca="1" t="shared" si="4"/>
        <v>0</v>
      </c>
    </row>
    <row r="27" ht="15" spans="1:15">
      <c r="A27" s="224" t="s">
        <v>42</v>
      </c>
      <c r="B27" s="224" t="str">
        <f ca="1">'考勤辅助表-1'!A27</f>
        <v>尚之腾</v>
      </c>
      <c r="C27" s="225">
        <f ca="1" t="shared" si="5"/>
        <v>0</v>
      </c>
      <c r="D27" s="226" t="str">
        <f ca="1">IF('考勤辅助表-1'!D27=0,"",'考勤辅助表-1'!D27)</f>
        <v/>
      </c>
      <c r="E27" s="226" t="str">
        <f ca="1">IF('考勤辅助表-1'!C27=0,"",'考勤辅助表-1'!C27)</f>
        <v/>
      </c>
      <c r="F27" s="226" t="str">
        <f ca="1">IF('考勤辅助表-1'!G27=0,"",'考勤辅助表-1'!G27)</f>
        <v/>
      </c>
      <c r="G27" s="226" t="str">
        <f ca="1">IF('考勤辅助表-1'!F27=0,"",'考勤辅助表-1'!F27)</f>
        <v/>
      </c>
      <c r="H27" s="226" t="str">
        <f ca="1">IF('考勤辅助表-1'!I27=0,"",'考勤辅助表-1'!I27)</f>
        <v/>
      </c>
      <c r="I27" s="232">
        <f ca="1" t="shared" si="6"/>
        <v>0</v>
      </c>
      <c r="J27" s="233"/>
      <c r="K27" s="232">
        <f ca="1" t="shared" si="7"/>
        <v>0</v>
      </c>
      <c r="L27" s="234" t="str">
        <f>'考勤辅助表-1'!J27</f>
        <v>8.14-8.20</v>
      </c>
      <c r="M27" s="235" t="str">
        <f>程序表!$C$2&amp;"月"</f>
        <v>8月</v>
      </c>
      <c r="N27" s="236">
        <f ca="1" t="shared" si="3"/>
        <v>0</v>
      </c>
      <c r="O27" s="236">
        <f ca="1" t="shared" si="4"/>
        <v>0</v>
      </c>
    </row>
    <row r="28" ht="15" spans="1:15">
      <c r="A28" s="224" t="s">
        <v>42</v>
      </c>
      <c r="B28" s="224" t="str">
        <f ca="1">'考勤辅助表-1'!A28</f>
        <v>闫浩</v>
      </c>
      <c r="C28" s="225">
        <f ca="1" t="shared" si="5"/>
        <v>0</v>
      </c>
      <c r="D28" s="226" t="str">
        <f ca="1">IF('考勤辅助表-1'!D28=0,"",'考勤辅助表-1'!D28)</f>
        <v/>
      </c>
      <c r="E28" s="226" t="str">
        <f ca="1">IF('考勤辅助表-1'!C28=0,"",'考勤辅助表-1'!C28)</f>
        <v/>
      </c>
      <c r="F28" s="226" t="str">
        <f ca="1">IF('考勤辅助表-1'!G28=0,"",'考勤辅助表-1'!G28)</f>
        <v/>
      </c>
      <c r="G28" s="226" t="str">
        <f ca="1">IF('考勤辅助表-1'!F28=0,"",'考勤辅助表-1'!F28)</f>
        <v/>
      </c>
      <c r="H28" s="226" t="str">
        <f ca="1">IF('考勤辅助表-1'!I28=0,"",'考勤辅助表-1'!I28)</f>
        <v/>
      </c>
      <c r="I28" s="232">
        <f ca="1" t="shared" si="6"/>
        <v>0</v>
      </c>
      <c r="J28" s="233"/>
      <c r="K28" s="232">
        <f ca="1" t="shared" si="7"/>
        <v>0</v>
      </c>
      <c r="L28" s="234" t="str">
        <f>'考勤辅助表-1'!J28</f>
        <v>8.14-8.20</v>
      </c>
      <c r="M28" s="235" t="str">
        <f>程序表!$C$2&amp;"月"</f>
        <v>8月</v>
      </c>
      <c r="N28" s="236">
        <f ca="1" t="shared" si="3"/>
        <v>0</v>
      </c>
      <c r="O28" s="236">
        <f ca="1" t="shared" si="4"/>
        <v>0</v>
      </c>
    </row>
    <row r="29" ht="15" spans="1:15">
      <c r="A29" s="224" t="s">
        <v>42</v>
      </c>
      <c r="B29" s="224" t="str">
        <f ca="1">'考勤辅助表-1'!A29</f>
        <v>苏转转</v>
      </c>
      <c r="C29" s="225">
        <f ca="1" t="shared" si="5"/>
        <v>0</v>
      </c>
      <c r="D29" s="226" t="str">
        <f ca="1">IF('考勤辅助表-1'!D29=0,"",'考勤辅助表-1'!D29)</f>
        <v/>
      </c>
      <c r="E29" s="226" t="str">
        <f ca="1">IF('考勤辅助表-1'!C29=0,"",'考勤辅助表-1'!C29)</f>
        <v/>
      </c>
      <c r="F29" s="226" t="str">
        <f ca="1">IF('考勤辅助表-1'!G29=0,"",'考勤辅助表-1'!G29)</f>
        <v/>
      </c>
      <c r="G29" s="226" t="str">
        <f ca="1">IF('考勤辅助表-1'!F29=0,"",'考勤辅助表-1'!F29)</f>
        <v/>
      </c>
      <c r="H29" s="226" t="str">
        <f ca="1">IF('考勤辅助表-1'!I29=0,"",'考勤辅助表-1'!I29)</f>
        <v/>
      </c>
      <c r="I29" s="232">
        <f ca="1" t="shared" si="6"/>
        <v>0</v>
      </c>
      <c r="J29" s="233"/>
      <c r="K29" s="232">
        <f ca="1" t="shared" si="7"/>
        <v>0</v>
      </c>
      <c r="L29" s="234" t="str">
        <f>'考勤辅助表-1'!J29</f>
        <v>8.14-8.20</v>
      </c>
      <c r="M29" s="235" t="str">
        <f>程序表!$C$2&amp;"月"</f>
        <v>8月</v>
      </c>
      <c r="N29" s="236">
        <f ca="1" t="shared" si="3"/>
        <v>0</v>
      </c>
      <c r="O29" s="236">
        <f ca="1" t="shared" si="4"/>
        <v>0</v>
      </c>
    </row>
    <row r="30" ht="15" spans="1:15">
      <c r="A30" s="224" t="s">
        <v>42</v>
      </c>
      <c r="B30" s="224" t="str">
        <f ca="1">'考勤辅助表-1'!A30</f>
        <v>刘雨</v>
      </c>
      <c r="C30" s="225">
        <f ca="1" t="shared" si="5"/>
        <v>0</v>
      </c>
      <c r="D30" s="226" t="str">
        <f ca="1">IF('考勤辅助表-1'!D30=0,"",'考勤辅助表-1'!D30)</f>
        <v/>
      </c>
      <c r="E30" s="226" t="str">
        <f ca="1">IF('考勤辅助表-1'!C30=0,"",'考勤辅助表-1'!C30)</f>
        <v/>
      </c>
      <c r="F30" s="226" t="str">
        <f ca="1">IF('考勤辅助表-1'!G30=0,"",'考勤辅助表-1'!G30)</f>
        <v/>
      </c>
      <c r="G30" s="226" t="str">
        <f ca="1">IF('考勤辅助表-1'!F30=0,"",'考勤辅助表-1'!F30)</f>
        <v/>
      </c>
      <c r="H30" s="226" t="str">
        <f ca="1">IF('考勤辅助表-1'!I30=0,"",'考勤辅助表-1'!I30)</f>
        <v/>
      </c>
      <c r="I30" s="232">
        <f ca="1" t="shared" si="6"/>
        <v>0</v>
      </c>
      <c r="J30" s="233"/>
      <c r="K30" s="232">
        <f ca="1" t="shared" si="7"/>
        <v>0</v>
      </c>
      <c r="L30" s="234" t="str">
        <f>'考勤辅助表-1'!J30</f>
        <v>8.14-8.20</v>
      </c>
      <c r="M30" s="235" t="str">
        <f>程序表!$C$2&amp;"月"</f>
        <v>8月</v>
      </c>
      <c r="N30" s="236">
        <f ca="1" t="shared" si="3"/>
        <v>0</v>
      </c>
      <c r="O30" s="236">
        <f ca="1" t="shared" si="4"/>
        <v>0</v>
      </c>
    </row>
    <row r="31" ht="15" hidden="1" spans="1:15">
      <c r="A31" s="224" t="s">
        <v>42</v>
      </c>
      <c r="B31" s="224">
        <f ca="1">'考勤辅助表-1'!A31</f>
        <v>0</v>
      </c>
      <c r="C31" s="225">
        <f ca="1" t="shared" si="5"/>
        <v>0</v>
      </c>
      <c r="D31" s="226" t="str">
        <f ca="1">IF('考勤辅助表-1'!D31=0,"",'考勤辅助表-1'!D31)</f>
        <v/>
      </c>
      <c r="E31" s="226" t="str">
        <f ca="1">IF('考勤辅助表-1'!C31=0,"",'考勤辅助表-1'!C31)</f>
        <v/>
      </c>
      <c r="F31" s="226" t="str">
        <f ca="1">IF('考勤辅助表-1'!G31=0,"",'考勤辅助表-1'!G31)</f>
        <v/>
      </c>
      <c r="G31" s="226" t="str">
        <f ca="1">IF('考勤辅助表-1'!F31=0,"",'考勤辅助表-1'!F31)</f>
        <v/>
      </c>
      <c r="H31" s="226" t="str">
        <f ca="1">IF('考勤辅助表-1'!I31=0,"",'考勤辅助表-1'!I31)</f>
        <v/>
      </c>
      <c r="I31" s="232">
        <f ca="1" t="shared" si="6"/>
        <v>0</v>
      </c>
      <c r="J31" s="233"/>
      <c r="K31" s="232">
        <f ca="1" t="shared" si="7"/>
        <v>0</v>
      </c>
      <c r="L31" s="234" t="str">
        <f>'考勤辅助表-1'!J31</f>
        <v>8.14-8.20</v>
      </c>
      <c r="M31" s="235" t="str">
        <f>程序表!$C$2&amp;"月"</f>
        <v>8月</v>
      </c>
      <c r="N31" s="236">
        <f ca="1" t="shared" si="3"/>
        <v>0</v>
      </c>
      <c r="O31" s="236">
        <f ca="1" t="shared" si="4"/>
        <v>0</v>
      </c>
    </row>
    <row r="32" ht="15" hidden="1" spans="1:15">
      <c r="A32" s="224" t="s">
        <v>42</v>
      </c>
      <c r="B32" s="224">
        <f ca="1">'考勤辅助表-1'!A32</f>
        <v>0</v>
      </c>
      <c r="C32" s="225">
        <f ca="1" t="shared" si="5"/>
        <v>0</v>
      </c>
      <c r="D32" s="226" t="str">
        <f ca="1">IF('考勤辅助表-1'!D32=0,"",'考勤辅助表-1'!D32)</f>
        <v/>
      </c>
      <c r="E32" s="226" t="str">
        <f ca="1">IF('考勤辅助表-1'!C32=0,"",'考勤辅助表-1'!C32)</f>
        <v/>
      </c>
      <c r="F32" s="226" t="str">
        <f ca="1">IF('考勤辅助表-1'!G32=0,"",'考勤辅助表-1'!G32)</f>
        <v/>
      </c>
      <c r="G32" s="226" t="str">
        <f ca="1">IF('考勤辅助表-1'!F32=0,"",'考勤辅助表-1'!F32)</f>
        <v/>
      </c>
      <c r="H32" s="226" t="str">
        <f ca="1">IF('考勤辅助表-1'!I32=0,"",'考勤辅助表-1'!I32)</f>
        <v/>
      </c>
      <c r="I32" s="232">
        <f ca="1" t="shared" si="6"/>
        <v>0</v>
      </c>
      <c r="J32" s="233"/>
      <c r="K32" s="232">
        <f ca="1" t="shared" si="7"/>
        <v>0</v>
      </c>
      <c r="L32" s="234" t="str">
        <f>'考勤辅助表-1'!J32</f>
        <v>8.14-8.20</v>
      </c>
      <c r="M32" s="235" t="str">
        <f>程序表!$C$2&amp;"月"</f>
        <v>8月</v>
      </c>
      <c r="N32" s="236">
        <f ca="1" t="shared" si="3"/>
        <v>0</v>
      </c>
      <c r="O32" s="236">
        <f ca="1" t="shared" si="4"/>
        <v>0</v>
      </c>
    </row>
    <row r="33" ht="15" spans="1:15">
      <c r="A33" s="224" t="s">
        <v>42</v>
      </c>
      <c r="B33" s="224" t="str">
        <f ca="1">'考勤辅助表-1'!A33</f>
        <v>张强军</v>
      </c>
      <c r="C33" s="225">
        <f ca="1" t="shared" si="5"/>
        <v>0</v>
      </c>
      <c r="D33" s="226" t="str">
        <f ca="1">IF('考勤辅助表-1'!D33=0,"",'考勤辅助表-1'!D33)</f>
        <v/>
      </c>
      <c r="E33" s="226" t="str">
        <f ca="1">IF('考勤辅助表-1'!C33=0,"",'考勤辅助表-1'!C33)</f>
        <v/>
      </c>
      <c r="F33" s="226" t="str">
        <f ca="1">IF('考勤辅助表-1'!G33=0,"",'考勤辅助表-1'!G33)</f>
        <v/>
      </c>
      <c r="G33" s="226" t="str">
        <f ca="1">IF('考勤辅助表-1'!F33=0,"",'考勤辅助表-1'!F33)</f>
        <v/>
      </c>
      <c r="H33" s="226" t="str">
        <f ca="1">IF('考勤辅助表-1'!I33=0,"",'考勤辅助表-1'!I33)</f>
        <v/>
      </c>
      <c r="I33" s="232">
        <f ca="1" t="shared" si="6"/>
        <v>0</v>
      </c>
      <c r="J33" s="233"/>
      <c r="K33" s="232">
        <f ca="1" t="shared" si="7"/>
        <v>0</v>
      </c>
      <c r="L33" s="234" t="str">
        <f>'考勤辅助表-1'!J33</f>
        <v>8.21-8.27</v>
      </c>
      <c r="M33" s="235" t="str">
        <f>程序表!$C$2&amp;"月"</f>
        <v>8月</v>
      </c>
      <c r="N33" s="236">
        <f ca="1" t="shared" si="3"/>
        <v>0</v>
      </c>
      <c r="O33" s="236">
        <f ca="1" t="shared" si="4"/>
        <v>0</v>
      </c>
    </row>
    <row r="34" ht="15" spans="1:15">
      <c r="A34" s="224" t="s">
        <v>42</v>
      </c>
      <c r="B34" s="224" t="str">
        <f ca="1">'考勤辅助表-1'!A34</f>
        <v>陈剑武</v>
      </c>
      <c r="C34" s="225">
        <f ca="1" t="shared" si="5"/>
        <v>0</v>
      </c>
      <c r="D34" s="226" t="str">
        <f ca="1">IF('考勤辅助表-1'!D34=0,"",'考勤辅助表-1'!D34)</f>
        <v/>
      </c>
      <c r="E34" s="226" t="str">
        <f ca="1">IF('考勤辅助表-1'!C34=0,"",'考勤辅助表-1'!C34)</f>
        <v/>
      </c>
      <c r="F34" s="226" t="str">
        <f ca="1">IF('考勤辅助表-1'!G34=0,"",'考勤辅助表-1'!G34)</f>
        <v/>
      </c>
      <c r="G34" s="226" t="str">
        <f ca="1">IF('考勤辅助表-1'!F34=0,"",'考勤辅助表-1'!F34)</f>
        <v/>
      </c>
      <c r="H34" s="226" t="str">
        <f ca="1">IF('考勤辅助表-1'!I34=0,"",'考勤辅助表-1'!I34)</f>
        <v/>
      </c>
      <c r="I34" s="232">
        <f ca="1" t="shared" si="6"/>
        <v>0</v>
      </c>
      <c r="J34" s="233"/>
      <c r="K34" s="232">
        <f ca="1" t="shared" si="7"/>
        <v>0</v>
      </c>
      <c r="L34" s="234" t="str">
        <f>'考勤辅助表-1'!J34</f>
        <v>8.21-8.27</v>
      </c>
      <c r="M34" s="235" t="str">
        <f>程序表!$C$2&amp;"月"</f>
        <v>8月</v>
      </c>
      <c r="N34" s="236">
        <f ca="1" t="shared" si="3"/>
        <v>0</v>
      </c>
      <c r="O34" s="236">
        <f ca="1" t="shared" si="4"/>
        <v>0</v>
      </c>
    </row>
    <row r="35" ht="15" spans="1:15">
      <c r="A35" s="224" t="s">
        <v>42</v>
      </c>
      <c r="B35" s="224" t="str">
        <f ca="1">'考勤辅助表-1'!A35</f>
        <v>李小燕</v>
      </c>
      <c r="C35" s="225">
        <f ca="1" t="shared" si="5"/>
        <v>0</v>
      </c>
      <c r="D35" s="226" t="str">
        <f ca="1">IF('考勤辅助表-1'!D35=0,"",'考勤辅助表-1'!D35)</f>
        <v/>
      </c>
      <c r="E35" s="226" t="str">
        <f ca="1">IF('考勤辅助表-1'!C35=0,"",'考勤辅助表-1'!C35)</f>
        <v/>
      </c>
      <c r="F35" s="226" t="str">
        <f ca="1">IF('考勤辅助表-1'!G35=0,"",'考勤辅助表-1'!G35)</f>
        <v/>
      </c>
      <c r="G35" s="226" t="str">
        <f ca="1">IF('考勤辅助表-1'!F35=0,"",'考勤辅助表-1'!F35)</f>
        <v/>
      </c>
      <c r="H35" s="226" t="str">
        <f ca="1">IF('考勤辅助表-1'!I35=0,"",'考勤辅助表-1'!I35)</f>
        <v/>
      </c>
      <c r="I35" s="232">
        <f ca="1" t="shared" si="6"/>
        <v>0</v>
      </c>
      <c r="J35" s="233"/>
      <c r="K35" s="232">
        <f ca="1" t="shared" si="7"/>
        <v>0</v>
      </c>
      <c r="L35" s="234" t="str">
        <f>'考勤辅助表-1'!J35</f>
        <v>8.21-8.27</v>
      </c>
      <c r="M35" s="235" t="str">
        <f>程序表!$C$2&amp;"月"</f>
        <v>8月</v>
      </c>
      <c r="N35" s="236">
        <f ca="1" t="shared" si="3"/>
        <v>0</v>
      </c>
      <c r="O35" s="236">
        <f ca="1" t="shared" si="4"/>
        <v>0</v>
      </c>
    </row>
    <row r="36" ht="15" spans="1:15">
      <c r="A36" s="224" t="s">
        <v>42</v>
      </c>
      <c r="B36" s="224" t="str">
        <f ca="1">'考勤辅助表-1'!A36</f>
        <v>张晓豆</v>
      </c>
      <c r="C36" s="225">
        <f ca="1" t="shared" si="5"/>
        <v>0</v>
      </c>
      <c r="D36" s="226" t="str">
        <f ca="1">IF('考勤辅助表-1'!D36=0,"",'考勤辅助表-1'!D36)</f>
        <v/>
      </c>
      <c r="E36" s="226" t="str">
        <f ca="1">IF('考勤辅助表-1'!C36=0,"",'考勤辅助表-1'!C36)</f>
        <v/>
      </c>
      <c r="F36" s="226" t="str">
        <f ca="1">IF('考勤辅助表-1'!G36=0,"",'考勤辅助表-1'!G36)</f>
        <v/>
      </c>
      <c r="G36" s="226" t="str">
        <f ca="1">IF('考勤辅助表-1'!F36=0,"",'考勤辅助表-1'!F36)</f>
        <v/>
      </c>
      <c r="H36" s="226" t="str">
        <f ca="1">IF('考勤辅助表-1'!I36=0,"",'考勤辅助表-1'!I36)</f>
        <v/>
      </c>
      <c r="I36" s="232">
        <f ca="1" t="shared" si="6"/>
        <v>0</v>
      </c>
      <c r="J36" s="233"/>
      <c r="K36" s="232">
        <f ca="1" t="shared" si="7"/>
        <v>0</v>
      </c>
      <c r="L36" s="234" t="str">
        <f>'考勤辅助表-1'!J36</f>
        <v>8.21-8.27</v>
      </c>
      <c r="M36" s="235" t="str">
        <f>程序表!$C$2&amp;"月"</f>
        <v>8月</v>
      </c>
      <c r="N36" s="236">
        <f ca="1" t="shared" ref="N36:N52" si="8">IFERROR(D36*60,0)</f>
        <v>0</v>
      </c>
      <c r="O36" s="236">
        <f ca="1" t="shared" ref="O36:O52" si="9">IFERROR(K36*100,0)</f>
        <v>0</v>
      </c>
    </row>
    <row r="37" ht="15" spans="1:15">
      <c r="A37" s="224" t="s">
        <v>42</v>
      </c>
      <c r="B37" s="224" t="str">
        <f ca="1">'考勤辅助表-1'!A37</f>
        <v>尚之腾</v>
      </c>
      <c r="C37" s="225">
        <f ca="1" t="shared" si="5"/>
        <v>0</v>
      </c>
      <c r="D37" s="226" t="str">
        <f ca="1">IF('考勤辅助表-1'!D37=0,"",'考勤辅助表-1'!D37)</f>
        <v/>
      </c>
      <c r="E37" s="226" t="str">
        <f ca="1">IF('考勤辅助表-1'!C37=0,"",'考勤辅助表-1'!C37)</f>
        <v/>
      </c>
      <c r="F37" s="226" t="str">
        <f ca="1">IF('考勤辅助表-1'!G37=0,"",'考勤辅助表-1'!G37)</f>
        <v/>
      </c>
      <c r="G37" s="226" t="str">
        <f ca="1">IF('考勤辅助表-1'!F37=0,"",'考勤辅助表-1'!F37)</f>
        <v/>
      </c>
      <c r="H37" s="226" t="str">
        <f ca="1">IF('考勤辅助表-1'!I37=0,"",'考勤辅助表-1'!I37)</f>
        <v/>
      </c>
      <c r="I37" s="232">
        <f ca="1" t="shared" si="6"/>
        <v>0</v>
      </c>
      <c r="J37" s="233"/>
      <c r="K37" s="232">
        <f ca="1" t="shared" si="7"/>
        <v>0</v>
      </c>
      <c r="L37" s="234" t="str">
        <f>'考勤辅助表-1'!J37</f>
        <v>8.21-8.27</v>
      </c>
      <c r="M37" s="235" t="str">
        <f>程序表!$C$2&amp;"月"</f>
        <v>8月</v>
      </c>
      <c r="N37" s="236">
        <f ca="1" t="shared" si="8"/>
        <v>0</v>
      </c>
      <c r="O37" s="236">
        <f ca="1" t="shared" si="9"/>
        <v>0</v>
      </c>
    </row>
    <row r="38" ht="15" spans="1:15">
      <c r="A38" s="224" t="s">
        <v>42</v>
      </c>
      <c r="B38" s="224" t="str">
        <f ca="1">'考勤辅助表-1'!A38</f>
        <v>闫浩</v>
      </c>
      <c r="C38" s="225">
        <f ca="1" t="shared" si="5"/>
        <v>0</v>
      </c>
      <c r="D38" s="226" t="str">
        <f ca="1">IF('考勤辅助表-1'!D38=0,"",'考勤辅助表-1'!D38)</f>
        <v/>
      </c>
      <c r="E38" s="226" t="str">
        <f ca="1">IF('考勤辅助表-1'!C38=0,"",'考勤辅助表-1'!C38)</f>
        <v/>
      </c>
      <c r="F38" s="226" t="str">
        <f ca="1">IF('考勤辅助表-1'!G38=0,"",'考勤辅助表-1'!G38)</f>
        <v/>
      </c>
      <c r="G38" s="226" t="str">
        <f ca="1">IF('考勤辅助表-1'!F38=0,"",'考勤辅助表-1'!F38)</f>
        <v/>
      </c>
      <c r="H38" s="226" t="str">
        <f ca="1">IF('考勤辅助表-1'!I38=0,"",'考勤辅助表-1'!I38)</f>
        <v/>
      </c>
      <c r="I38" s="232">
        <f ca="1" t="shared" si="6"/>
        <v>0</v>
      </c>
      <c r="J38" s="233"/>
      <c r="K38" s="232">
        <f ca="1" t="shared" si="7"/>
        <v>0</v>
      </c>
      <c r="L38" s="234" t="str">
        <f>'考勤辅助表-1'!J38</f>
        <v>8.21-8.27</v>
      </c>
      <c r="M38" s="235" t="str">
        <f>程序表!$C$2&amp;"月"</f>
        <v>8月</v>
      </c>
      <c r="N38" s="236">
        <f ca="1" t="shared" si="8"/>
        <v>0</v>
      </c>
      <c r="O38" s="236">
        <f ca="1" t="shared" si="9"/>
        <v>0</v>
      </c>
    </row>
    <row r="39" ht="15" spans="1:15">
      <c r="A39" s="224" t="s">
        <v>42</v>
      </c>
      <c r="B39" s="224" t="str">
        <f ca="1">'考勤辅助表-1'!A39</f>
        <v>苏转转</v>
      </c>
      <c r="C39" s="225">
        <f ca="1" t="shared" si="5"/>
        <v>0</v>
      </c>
      <c r="D39" s="226" t="str">
        <f ca="1">IF('考勤辅助表-1'!D39=0,"",'考勤辅助表-1'!D39)</f>
        <v/>
      </c>
      <c r="E39" s="226" t="str">
        <f ca="1">IF('考勤辅助表-1'!C39=0,"",'考勤辅助表-1'!C39)</f>
        <v/>
      </c>
      <c r="F39" s="226" t="str">
        <f ca="1">IF('考勤辅助表-1'!G39=0,"",'考勤辅助表-1'!G39)</f>
        <v/>
      </c>
      <c r="G39" s="226" t="str">
        <f ca="1">IF('考勤辅助表-1'!F39=0,"",'考勤辅助表-1'!F39)</f>
        <v/>
      </c>
      <c r="H39" s="226" t="str">
        <f ca="1">IF('考勤辅助表-1'!I39=0,"",'考勤辅助表-1'!I39)</f>
        <v/>
      </c>
      <c r="I39" s="232">
        <f ca="1" t="shared" si="6"/>
        <v>0</v>
      </c>
      <c r="J39" s="233"/>
      <c r="K39" s="232">
        <f ca="1" t="shared" si="7"/>
        <v>0</v>
      </c>
      <c r="L39" s="234" t="str">
        <f>'考勤辅助表-1'!J39</f>
        <v>8.21-8.27</v>
      </c>
      <c r="M39" s="235" t="str">
        <f>程序表!$C$2&amp;"月"</f>
        <v>8月</v>
      </c>
      <c r="N39" s="236">
        <f ca="1" t="shared" si="8"/>
        <v>0</v>
      </c>
      <c r="O39" s="236">
        <f ca="1" t="shared" si="9"/>
        <v>0</v>
      </c>
    </row>
    <row r="40" ht="15" spans="1:15">
      <c r="A40" s="224" t="s">
        <v>42</v>
      </c>
      <c r="B40" s="224" t="str">
        <f ca="1">'考勤辅助表-1'!A40</f>
        <v>刘雨</v>
      </c>
      <c r="C40" s="225">
        <f ca="1" t="shared" si="5"/>
        <v>0</v>
      </c>
      <c r="D40" s="226" t="str">
        <f ca="1">IF('考勤辅助表-1'!D40=0,"",'考勤辅助表-1'!D40)</f>
        <v/>
      </c>
      <c r="E40" s="226" t="str">
        <f ca="1">IF('考勤辅助表-1'!C40=0,"",'考勤辅助表-1'!C40)</f>
        <v/>
      </c>
      <c r="F40" s="226" t="str">
        <f ca="1">IF('考勤辅助表-1'!G40=0,"",'考勤辅助表-1'!G40)</f>
        <v/>
      </c>
      <c r="G40" s="226" t="str">
        <f ca="1">IF('考勤辅助表-1'!F40=0,"",'考勤辅助表-1'!F40)</f>
        <v/>
      </c>
      <c r="H40" s="226" t="str">
        <f ca="1">IF('考勤辅助表-1'!I40=0,"",'考勤辅助表-1'!I40)</f>
        <v/>
      </c>
      <c r="I40" s="232">
        <f ca="1" t="shared" si="6"/>
        <v>0</v>
      </c>
      <c r="J40" s="233"/>
      <c r="K40" s="232">
        <f ca="1" t="shared" si="7"/>
        <v>0</v>
      </c>
      <c r="L40" s="234" t="str">
        <f>'考勤辅助表-1'!J40</f>
        <v>8.21-8.27</v>
      </c>
      <c r="M40" s="235" t="str">
        <f>程序表!$C$2&amp;"月"</f>
        <v>8月</v>
      </c>
      <c r="N40" s="236">
        <f ca="1" t="shared" si="8"/>
        <v>0</v>
      </c>
      <c r="O40" s="236">
        <f ca="1" t="shared" si="9"/>
        <v>0</v>
      </c>
    </row>
    <row r="41" ht="15" hidden="1" spans="1:15">
      <c r="A41" s="224" t="s">
        <v>42</v>
      </c>
      <c r="B41" s="224">
        <f ca="1">'考勤辅助表-1'!A41</f>
        <v>0</v>
      </c>
      <c r="C41" s="225">
        <f ca="1" t="shared" si="5"/>
        <v>0</v>
      </c>
      <c r="D41" s="226" t="str">
        <f ca="1">IF('考勤辅助表-1'!D41=0,"",'考勤辅助表-1'!D41)</f>
        <v/>
      </c>
      <c r="E41" s="226" t="str">
        <f ca="1">IF('考勤辅助表-1'!C41=0,"",'考勤辅助表-1'!C41)</f>
        <v/>
      </c>
      <c r="F41" s="226" t="str">
        <f ca="1">IF('考勤辅助表-1'!G41=0,"",'考勤辅助表-1'!G41)</f>
        <v/>
      </c>
      <c r="G41" s="226" t="str">
        <f ca="1">IF('考勤辅助表-1'!F41=0,"",'考勤辅助表-1'!F41)</f>
        <v/>
      </c>
      <c r="H41" s="226" t="str">
        <f ca="1">IF('考勤辅助表-1'!I41=0,"",'考勤辅助表-1'!I41)</f>
        <v/>
      </c>
      <c r="I41" s="232">
        <f ca="1" t="shared" si="6"/>
        <v>0</v>
      </c>
      <c r="J41" s="233"/>
      <c r="K41" s="232">
        <f ca="1" t="shared" si="7"/>
        <v>0</v>
      </c>
      <c r="L41" s="234" t="str">
        <f>'考勤辅助表-1'!J41</f>
        <v>8.21-8.27</v>
      </c>
      <c r="M41" s="235" t="str">
        <f>程序表!$C$2&amp;"月"</f>
        <v>8月</v>
      </c>
      <c r="N41" s="236">
        <f ca="1" t="shared" si="8"/>
        <v>0</v>
      </c>
      <c r="O41" s="236">
        <f ca="1" t="shared" si="9"/>
        <v>0</v>
      </c>
    </row>
    <row r="42" ht="15" hidden="1" spans="1:15">
      <c r="A42" s="224" t="s">
        <v>42</v>
      </c>
      <c r="B42" s="224">
        <f ca="1">'考勤辅助表-1'!A42</f>
        <v>0</v>
      </c>
      <c r="C42" s="225">
        <f ca="1" t="shared" si="5"/>
        <v>0</v>
      </c>
      <c r="D42" s="226" t="str">
        <f ca="1">IF('考勤辅助表-1'!D42=0,"",'考勤辅助表-1'!D42)</f>
        <v/>
      </c>
      <c r="E42" s="226" t="str">
        <f ca="1">IF('考勤辅助表-1'!C42=0,"",'考勤辅助表-1'!C42)</f>
        <v/>
      </c>
      <c r="F42" s="226" t="str">
        <f ca="1">IF('考勤辅助表-1'!G42=0,"",'考勤辅助表-1'!G42)</f>
        <v/>
      </c>
      <c r="G42" s="226" t="str">
        <f ca="1">IF('考勤辅助表-1'!F42=0,"",'考勤辅助表-1'!F42)</f>
        <v/>
      </c>
      <c r="H42" s="226" t="str">
        <f ca="1">IF('考勤辅助表-1'!I42=0,"",'考勤辅助表-1'!I42)</f>
        <v/>
      </c>
      <c r="I42" s="232">
        <f ca="1" t="shared" si="6"/>
        <v>0</v>
      </c>
      <c r="J42" s="233"/>
      <c r="K42" s="232">
        <f ca="1" t="shared" si="7"/>
        <v>0</v>
      </c>
      <c r="L42" s="234" t="str">
        <f>'考勤辅助表-1'!J42</f>
        <v>8.21-8.27</v>
      </c>
      <c r="M42" s="235" t="str">
        <f>程序表!$C$2&amp;"月"</f>
        <v>8月</v>
      </c>
      <c r="N42" s="236">
        <f ca="1" t="shared" si="8"/>
        <v>0</v>
      </c>
      <c r="O42" s="236">
        <f ca="1" t="shared" si="9"/>
        <v>0</v>
      </c>
    </row>
    <row r="43" ht="15" spans="1:15">
      <c r="A43" s="224" t="s">
        <v>42</v>
      </c>
      <c r="B43" s="224" t="str">
        <f ca="1">'考勤辅助表-1'!A43</f>
        <v>张强军</v>
      </c>
      <c r="C43" s="225">
        <f ca="1" t="shared" ref="C43:C52" si="10">SUM(D43,F43)</f>
        <v>0</v>
      </c>
      <c r="D43" s="226" t="str">
        <f ca="1">IF('考勤辅助表-1'!D43=0,"",'考勤辅助表-1'!D43)</f>
        <v/>
      </c>
      <c r="E43" s="226" t="str">
        <f ca="1">IF('考勤辅助表-1'!C43=0,"",'考勤辅助表-1'!C43)</f>
        <v/>
      </c>
      <c r="F43" s="226" t="str">
        <f ca="1">IF('考勤辅助表-1'!G43=0,"",'考勤辅助表-1'!G43)</f>
        <v/>
      </c>
      <c r="G43" s="226" t="str">
        <f ca="1">IF('考勤辅助表-1'!F43=0,"",'考勤辅助表-1'!F43)</f>
        <v/>
      </c>
      <c r="H43" s="226" t="str">
        <f ca="1">IF('考勤辅助表-1'!I43=0,"",'考勤辅助表-1'!I43)</f>
        <v/>
      </c>
      <c r="I43" s="232">
        <f ca="1" t="shared" ref="I43:I52" si="11">SUM(E43,G43,H43)</f>
        <v>0</v>
      </c>
      <c r="J43" s="233"/>
      <c r="K43" s="232">
        <f ca="1" t="shared" ref="K43:K52" si="12">I43+J43</f>
        <v>0</v>
      </c>
      <c r="L43" s="234" t="str">
        <f>'考勤辅助表-1'!J43</f>
        <v>8.28-8.31</v>
      </c>
      <c r="M43" s="235" t="str">
        <f>程序表!$C$2&amp;"月"</f>
        <v>8月</v>
      </c>
      <c r="N43" s="236">
        <f ca="1" t="shared" si="8"/>
        <v>0</v>
      </c>
      <c r="O43" s="236">
        <f ca="1" t="shared" si="9"/>
        <v>0</v>
      </c>
    </row>
    <row r="44" ht="15" spans="1:15">
      <c r="A44" s="224" t="s">
        <v>42</v>
      </c>
      <c r="B44" s="224" t="str">
        <f ca="1">'考勤辅助表-1'!A44</f>
        <v>陈剑武</v>
      </c>
      <c r="C44" s="225">
        <f ca="1" t="shared" si="10"/>
        <v>0</v>
      </c>
      <c r="D44" s="226" t="str">
        <f ca="1">IF('考勤辅助表-1'!D44=0,"",'考勤辅助表-1'!D44)</f>
        <v/>
      </c>
      <c r="E44" s="226" t="str">
        <f ca="1">IF('考勤辅助表-1'!C44=0,"",'考勤辅助表-1'!C44)</f>
        <v/>
      </c>
      <c r="F44" s="226" t="str">
        <f ca="1">IF('考勤辅助表-1'!G44=0,"",'考勤辅助表-1'!G44)</f>
        <v/>
      </c>
      <c r="G44" s="226" t="str">
        <f ca="1">IF('考勤辅助表-1'!F44=0,"",'考勤辅助表-1'!F44)</f>
        <v/>
      </c>
      <c r="H44" s="226" t="str">
        <f ca="1">IF('考勤辅助表-1'!I44=0,"",'考勤辅助表-1'!I44)</f>
        <v/>
      </c>
      <c r="I44" s="232">
        <f ca="1" t="shared" si="11"/>
        <v>0</v>
      </c>
      <c r="J44" s="233"/>
      <c r="K44" s="232">
        <f ca="1" t="shared" si="12"/>
        <v>0</v>
      </c>
      <c r="L44" s="234" t="str">
        <f>'考勤辅助表-1'!J44</f>
        <v>8.28-8.31</v>
      </c>
      <c r="M44" s="235" t="str">
        <f>程序表!$C$2&amp;"月"</f>
        <v>8月</v>
      </c>
      <c r="N44" s="236">
        <f ca="1" t="shared" si="8"/>
        <v>0</v>
      </c>
      <c r="O44" s="236">
        <f ca="1" t="shared" si="9"/>
        <v>0</v>
      </c>
    </row>
    <row r="45" ht="15" spans="1:15">
      <c r="A45" s="224" t="s">
        <v>42</v>
      </c>
      <c r="B45" s="224" t="str">
        <f ca="1">'考勤辅助表-1'!A45</f>
        <v>李小燕</v>
      </c>
      <c r="C45" s="225">
        <f ca="1" t="shared" si="10"/>
        <v>0</v>
      </c>
      <c r="D45" s="226" t="str">
        <f ca="1">IF('考勤辅助表-1'!D45=0,"",'考勤辅助表-1'!D45)</f>
        <v/>
      </c>
      <c r="E45" s="226" t="str">
        <f ca="1">IF('考勤辅助表-1'!C45=0,"",'考勤辅助表-1'!C45)</f>
        <v/>
      </c>
      <c r="F45" s="226" t="str">
        <f ca="1">IF('考勤辅助表-1'!G45=0,"",'考勤辅助表-1'!G45)</f>
        <v/>
      </c>
      <c r="G45" s="226" t="str">
        <f ca="1">IF('考勤辅助表-1'!F45=0,"",'考勤辅助表-1'!F45)</f>
        <v/>
      </c>
      <c r="H45" s="226" t="str">
        <f ca="1">IF('考勤辅助表-1'!I45=0,"",'考勤辅助表-1'!I45)</f>
        <v/>
      </c>
      <c r="I45" s="232">
        <f ca="1" t="shared" si="11"/>
        <v>0</v>
      </c>
      <c r="J45" s="233"/>
      <c r="K45" s="232">
        <f ca="1" t="shared" si="12"/>
        <v>0</v>
      </c>
      <c r="L45" s="234" t="str">
        <f>'考勤辅助表-1'!J45</f>
        <v>8.28-8.31</v>
      </c>
      <c r="M45" s="235" t="str">
        <f>程序表!$C$2&amp;"月"</f>
        <v>8月</v>
      </c>
      <c r="N45" s="236">
        <f ca="1" t="shared" si="8"/>
        <v>0</v>
      </c>
      <c r="O45" s="236">
        <f ca="1" t="shared" si="9"/>
        <v>0</v>
      </c>
    </row>
    <row r="46" ht="15" spans="1:15">
      <c r="A46" s="224" t="s">
        <v>42</v>
      </c>
      <c r="B46" s="224" t="str">
        <f ca="1">'考勤辅助表-1'!A46</f>
        <v>张晓豆</v>
      </c>
      <c r="C46" s="225">
        <f ca="1" t="shared" si="10"/>
        <v>0</v>
      </c>
      <c r="D46" s="226" t="str">
        <f ca="1">IF('考勤辅助表-1'!D46=0,"",'考勤辅助表-1'!D46)</f>
        <v/>
      </c>
      <c r="E46" s="226" t="str">
        <f ca="1">IF('考勤辅助表-1'!C46=0,"",'考勤辅助表-1'!C46)</f>
        <v/>
      </c>
      <c r="F46" s="226" t="str">
        <f ca="1">IF('考勤辅助表-1'!G46=0,"",'考勤辅助表-1'!G46)</f>
        <v/>
      </c>
      <c r="G46" s="226" t="str">
        <f ca="1">IF('考勤辅助表-1'!F46=0,"",'考勤辅助表-1'!F46)</f>
        <v/>
      </c>
      <c r="H46" s="226" t="str">
        <f ca="1">IF('考勤辅助表-1'!I46=0,"",'考勤辅助表-1'!I46)</f>
        <v/>
      </c>
      <c r="I46" s="232">
        <f ca="1" t="shared" si="11"/>
        <v>0</v>
      </c>
      <c r="J46" s="233"/>
      <c r="K46" s="232">
        <f ca="1" t="shared" si="12"/>
        <v>0</v>
      </c>
      <c r="L46" s="234" t="str">
        <f>'考勤辅助表-1'!J46</f>
        <v>8.28-8.31</v>
      </c>
      <c r="M46" s="235" t="str">
        <f>程序表!$C$2&amp;"月"</f>
        <v>8月</v>
      </c>
      <c r="N46" s="236">
        <f ca="1" t="shared" si="8"/>
        <v>0</v>
      </c>
      <c r="O46" s="236">
        <f ca="1" t="shared" si="9"/>
        <v>0</v>
      </c>
    </row>
    <row r="47" ht="15" spans="1:15">
      <c r="A47" s="224" t="s">
        <v>42</v>
      </c>
      <c r="B47" s="224" t="str">
        <f ca="1">'考勤辅助表-1'!A47</f>
        <v>尚之腾</v>
      </c>
      <c r="C47" s="225">
        <f ca="1" t="shared" si="10"/>
        <v>0</v>
      </c>
      <c r="D47" s="226" t="str">
        <f ca="1">IF('考勤辅助表-1'!D47=0,"",'考勤辅助表-1'!D47)</f>
        <v/>
      </c>
      <c r="E47" s="226" t="str">
        <f ca="1">IF('考勤辅助表-1'!C47=0,"",'考勤辅助表-1'!C47)</f>
        <v/>
      </c>
      <c r="F47" s="226" t="str">
        <f ca="1">IF('考勤辅助表-1'!G47=0,"",'考勤辅助表-1'!G47)</f>
        <v/>
      </c>
      <c r="G47" s="226" t="str">
        <f ca="1">IF('考勤辅助表-1'!F47=0,"",'考勤辅助表-1'!F47)</f>
        <v/>
      </c>
      <c r="H47" s="226" t="str">
        <f ca="1">IF('考勤辅助表-1'!I47=0,"",'考勤辅助表-1'!I47)</f>
        <v/>
      </c>
      <c r="I47" s="232">
        <f ca="1" t="shared" si="11"/>
        <v>0</v>
      </c>
      <c r="J47" s="233"/>
      <c r="K47" s="232">
        <f ca="1" t="shared" si="12"/>
        <v>0</v>
      </c>
      <c r="L47" s="234" t="str">
        <f>'考勤辅助表-1'!J47</f>
        <v>8.28-8.31</v>
      </c>
      <c r="M47" s="235" t="str">
        <f>程序表!$C$2&amp;"月"</f>
        <v>8月</v>
      </c>
      <c r="N47" s="236">
        <f ca="1" t="shared" si="8"/>
        <v>0</v>
      </c>
      <c r="O47" s="236">
        <f ca="1" t="shared" si="9"/>
        <v>0</v>
      </c>
    </row>
    <row r="48" ht="15" spans="1:15">
      <c r="A48" s="224" t="s">
        <v>42</v>
      </c>
      <c r="B48" s="224" t="str">
        <f ca="1">'考勤辅助表-1'!A48</f>
        <v>闫浩</v>
      </c>
      <c r="C48" s="225">
        <f ca="1" t="shared" si="10"/>
        <v>0</v>
      </c>
      <c r="D48" s="226" t="str">
        <f ca="1">IF('考勤辅助表-1'!D48=0,"",'考勤辅助表-1'!D48)</f>
        <v/>
      </c>
      <c r="E48" s="226" t="str">
        <f ca="1">IF('考勤辅助表-1'!C48=0,"",'考勤辅助表-1'!C48)</f>
        <v/>
      </c>
      <c r="F48" s="226" t="str">
        <f ca="1">IF('考勤辅助表-1'!G48=0,"",'考勤辅助表-1'!G48)</f>
        <v/>
      </c>
      <c r="G48" s="226" t="str">
        <f ca="1">IF('考勤辅助表-1'!F48=0,"",'考勤辅助表-1'!F48)</f>
        <v/>
      </c>
      <c r="H48" s="226" t="str">
        <f ca="1">IF('考勤辅助表-1'!I48=0,"",'考勤辅助表-1'!I48)</f>
        <v/>
      </c>
      <c r="I48" s="232">
        <f ca="1" t="shared" si="11"/>
        <v>0</v>
      </c>
      <c r="J48" s="233"/>
      <c r="K48" s="232">
        <f ca="1" t="shared" si="12"/>
        <v>0</v>
      </c>
      <c r="L48" s="234" t="str">
        <f>'考勤辅助表-1'!J48</f>
        <v>8.28-8.31</v>
      </c>
      <c r="M48" s="235" t="str">
        <f>程序表!$C$2&amp;"月"</f>
        <v>8月</v>
      </c>
      <c r="N48" s="236">
        <f ca="1" t="shared" si="8"/>
        <v>0</v>
      </c>
      <c r="O48" s="236">
        <f ca="1" t="shared" si="9"/>
        <v>0</v>
      </c>
    </row>
    <row r="49" ht="15" spans="1:15">
      <c r="A49" s="224" t="s">
        <v>42</v>
      </c>
      <c r="B49" s="224" t="str">
        <f ca="1">'考勤辅助表-1'!A49</f>
        <v>苏转转</v>
      </c>
      <c r="C49" s="225">
        <f ca="1" t="shared" si="10"/>
        <v>0</v>
      </c>
      <c r="D49" s="226" t="str">
        <f ca="1">IF('考勤辅助表-1'!D49=0,"",'考勤辅助表-1'!D49)</f>
        <v/>
      </c>
      <c r="E49" s="226" t="str">
        <f ca="1">IF('考勤辅助表-1'!C49=0,"",'考勤辅助表-1'!C49)</f>
        <v/>
      </c>
      <c r="F49" s="226" t="str">
        <f ca="1">IF('考勤辅助表-1'!G49=0,"",'考勤辅助表-1'!G49)</f>
        <v/>
      </c>
      <c r="G49" s="226" t="str">
        <f ca="1">IF('考勤辅助表-1'!F49=0,"",'考勤辅助表-1'!F49)</f>
        <v/>
      </c>
      <c r="H49" s="226" t="str">
        <f ca="1">IF('考勤辅助表-1'!I49=0,"",'考勤辅助表-1'!I49)</f>
        <v/>
      </c>
      <c r="I49" s="232">
        <f ca="1" t="shared" si="11"/>
        <v>0</v>
      </c>
      <c r="J49" s="233"/>
      <c r="K49" s="232">
        <f ca="1" t="shared" si="12"/>
        <v>0</v>
      </c>
      <c r="L49" s="234" t="str">
        <f>'考勤辅助表-1'!J49</f>
        <v>8.28-8.31</v>
      </c>
      <c r="M49" s="235" t="str">
        <f>程序表!$C$2&amp;"月"</f>
        <v>8月</v>
      </c>
      <c r="N49" s="236">
        <f ca="1" t="shared" si="8"/>
        <v>0</v>
      </c>
      <c r="O49" s="236">
        <f ca="1" t="shared" si="9"/>
        <v>0</v>
      </c>
    </row>
    <row r="50" ht="15" spans="1:15">
      <c r="A50" s="224" t="s">
        <v>42</v>
      </c>
      <c r="B50" s="224" t="str">
        <f ca="1">'考勤辅助表-1'!A50</f>
        <v>刘雨</v>
      </c>
      <c r="C50" s="225">
        <f ca="1" t="shared" si="10"/>
        <v>0</v>
      </c>
      <c r="D50" s="226" t="str">
        <f ca="1">IF('考勤辅助表-1'!D50=0,"",'考勤辅助表-1'!D50)</f>
        <v/>
      </c>
      <c r="E50" s="226" t="str">
        <f ca="1">IF('考勤辅助表-1'!C50=0,"",'考勤辅助表-1'!C50)</f>
        <v/>
      </c>
      <c r="F50" s="226" t="str">
        <f ca="1">IF('考勤辅助表-1'!G50=0,"",'考勤辅助表-1'!G50)</f>
        <v/>
      </c>
      <c r="G50" s="226" t="str">
        <f ca="1">IF('考勤辅助表-1'!F50=0,"",'考勤辅助表-1'!F50)</f>
        <v/>
      </c>
      <c r="H50" s="226" t="str">
        <f ca="1">IF('考勤辅助表-1'!I50=0,"",'考勤辅助表-1'!I50)</f>
        <v/>
      </c>
      <c r="I50" s="232">
        <f ca="1" t="shared" si="11"/>
        <v>0</v>
      </c>
      <c r="J50" s="233"/>
      <c r="K50" s="232">
        <f ca="1" t="shared" si="12"/>
        <v>0</v>
      </c>
      <c r="L50" s="234" t="str">
        <f>'考勤辅助表-1'!J50</f>
        <v>8.28-8.31</v>
      </c>
      <c r="M50" s="235" t="str">
        <f>程序表!$C$2&amp;"月"</f>
        <v>8月</v>
      </c>
      <c r="N50" s="236">
        <f ca="1" t="shared" si="8"/>
        <v>0</v>
      </c>
      <c r="O50" s="236">
        <f ca="1" t="shared" si="9"/>
        <v>0</v>
      </c>
    </row>
    <row r="51" ht="15" hidden="1" spans="1:15">
      <c r="A51" s="224" t="s">
        <v>42</v>
      </c>
      <c r="B51" s="224">
        <f ca="1">'考勤辅助表-1'!A51</f>
        <v>0</v>
      </c>
      <c r="C51" s="225">
        <f ca="1" t="shared" si="10"/>
        <v>0</v>
      </c>
      <c r="D51" s="226" t="str">
        <f ca="1">IF('考勤辅助表-1'!D51=0,"",'考勤辅助表-1'!D51)</f>
        <v/>
      </c>
      <c r="E51" s="226" t="str">
        <f ca="1">IF('考勤辅助表-1'!C51=0,"",'考勤辅助表-1'!C51)</f>
        <v/>
      </c>
      <c r="F51" s="226" t="str">
        <f ca="1">IF('考勤辅助表-1'!G51=0,"",'考勤辅助表-1'!G51)</f>
        <v/>
      </c>
      <c r="G51" s="226" t="str">
        <f ca="1">IF('考勤辅助表-1'!F51=0,"",'考勤辅助表-1'!F51)</f>
        <v/>
      </c>
      <c r="H51" s="226" t="str">
        <f ca="1">IF('考勤辅助表-1'!I51=0,"",'考勤辅助表-1'!I51)</f>
        <v/>
      </c>
      <c r="I51" s="232">
        <f ca="1" t="shared" si="11"/>
        <v>0</v>
      </c>
      <c r="J51" s="233"/>
      <c r="K51" s="232">
        <f ca="1" t="shared" si="12"/>
        <v>0</v>
      </c>
      <c r="L51" s="234" t="str">
        <f>'考勤辅助表-1'!J51</f>
        <v>8.28-8.31</v>
      </c>
      <c r="M51" s="235" t="str">
        <f>程序表!$C$2&amp;"月"</f>
        <v>8月</v>
      </c>
      <c r="N51" s="236">
        <f ca="1" t="shared" si="8"/>
        <v>0</v>
      </c>
      <c r="O51" s="236">
        <f ca="1" t="shared" si="9"/>
        <v>0</v>
      </c>
    </row>
    <row r="52" ht="15" hidden="1" spans="1:15">
      <c r="A52" s="224" t="s">
        <v>42</v>
      </c>
      <c r="B52" s="224">
        <f ca="1">'考勤辅助表-1'!A52</f>
        <v>0</v>
      </c>
      <c r="C52" s="225">
        <f ca="1" t="shared" si="10"/>
        <v>0</v>
      </c>
      <c r="D52" s="226" t="str">
        <f ca="1">IF('考勤辅助表-1'!D52=0,"",'考勤辅助表-1'!D52)</f>
        <v/>
      </c>
      <c r="E52" s="226" t="str">
        <f ca="1">IF('考勤辅助表-1'!C52=0,"",'考勤辅助表-1'!C52)</f>
        <v/>
      </c>
      <c r="F52" s="226" t="str">
        <f ca="1">IF('考勤辅助表-1'!G52=0,"",'考勤辅助表-1'!G52)</f>
        <v/>
      </c>
      <c r="G52" s="226" t="str">
        <f ca="1">IF('考勤辅助表-1'!F52=0,"",'考勤辅助表-1'!F52)</f>
        <v/>
      </c>
      <c r="H52" s="226" t="str">
        <f ca="1">IF('考勤辅助表-1'!I52=0,"",'考勤辅助表-1'!I52)</f>
        <v/>
      </c>
      <c r="I52" s="232">
        <f ca="1" t="shared" si="11"/>
        <v>0</v>
      </c>
      <c r="J52" s="233"/>
      <c r="K52" s="232">
        <f ca="1" t="shared" si="12"/>
        <v>0</v>
      </c>
      <c r="L52" s="234" t="str">
        <f>'考勤辅助表-1'!J52</f>
        <v>8.28-8.31</v>
      </c>
      <c r="M52" s="235" t="str">
        <f>程序表!$C$2&amp;"月"</f>
        <v>8月</v>
      </c>
      <c r="N52" s="236">
        <f ca="1" t="shared" si="8"/>
        <v>0</v>
      </c>
      <c r="O52" s="236">
        <f ca="1" t="shared" si="9"/>
        <v>0</v>
      </c>
    </row>
  </sheetData>
  <autoFilter ref="A2:O52">
    <filterColumn colId="1">
      <filters>
        <filter val="李小燕"/>
        <filter val="张晓豆"/>
        <filter val="陈剑武"/>
        <filter val="刘雨"/>
        <filter val="闫浩"/>
        <filter val="张强军"/>
        <filter val="苏转转"/>
        <filter val="尚之腾"/>
      </filters>
    </filterColumn>
    <extLst/>
  </autoFilter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1"/>
    <outlinePr summaryBelow="0" summaryRight="0"/>
  </sheetPr>
  <dimension ref="A1:W18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A1" sqref="A1:O1"/>
    </sheetView>
  </sheetViews>
  <sheetFormatPr defaultColWidth="9" defaultRowHeight="24" customHeight="1"/>
  <cols>
    <col min="1" max="1" width="9" customWidth="1"/>
    <col min="3" max="9" width="7" style="168" customWidth="1"/>
    <col min="10" max="10" width="10" customWidth="1"/>
    <col min="11" max="11" width="9.33333333333333" customWidth="1"/>
    <col min="12" max="12" width="8.88888888888889" customWidth="1"/>
    <col min="13" max="13" width="8.88888888888889" style="26" customWidth="1"/>
    <col min="14" max="14" width="11.2222222222222" style="26" customWidth="1"/>
    <col min="16" max="16" width="9" customWidth="1"/>
    <col min="17" max="23" width="9" style="33" outlineLevel="1"/>
  </cols>
  <sheetData>
    <row r="1" customHeight="1" spans="1:19">
      <c r="A1" s="169" t="str">
        <f>"2023年"&amp;程序表!C2&amp;"月 考 勤 汇 总 表"</f>
        <v>2023年8月 考 勤 汇 总 表</v>
      </c>
      <c r="B1" s="169"/>
      <c r="C1" s="170"/>
      <c r="D1" s="170"/>
      <c r="E1" s="170"/>
      <c r="F1" s="170"/>
      <c r="G1" s="170"/>
      <c r="H1" s="170"/>
      <c r="I1" s="170"/>
      <c r="J1" s="169"/>
      <c r="K1" s="169"/>
      <c r="L1" s="169"/>
      <c r="M1" s="191"/>
      <c r="N1" s="191"/>
      <c r="O1" s="169"/>
      <c r="P1" s="169"/>
      <c r="Q1" s="211"/>
      <c r="R1" s="211"/>
      <c r="S1" s="211"/>
    </row>
    <row r="2" customHeight="1" spans="1:19">
      <c r="A2" s="171" t="s">
        <v>43</v>
      </c>
      <c r="B2" s="171"/>
      <c r="C2" s="172"/>
      <c r="D2" s="172"/>
      <c r="E2" s="172"/>
      <c r="F2" s="172"/>
      <c r="G2" s="172"/>
      <c r="H2" s="172"/>
      <c r="I2" s="172"/>
      <c r="J2" s="171"/>
      <c r="K2" s="171"/>
      <c r="L2" s="171"/>
      <c r="M2" s="192"/>
      <c r="N2" s="192"/>
      <c r="O2" s="171"/>
      <c r="P2" s="171"/>
      <c r="Q2" s="211"/>
      <c r="R2" s="211"/>
      <c r="S2" s="211"/>
    </row>
    <row r="3" customHeight="1" spans="1:19">
      <c r="A3" s="173" t="s">
        <v>2</v>
      </c>
      <c r="B3" s="174" t="s">
        <v>3</v>
      </c>
      <c r="C3" s="175" t="s">
        <v>4</v>
      </c>
      <c r="D3" s="176"/>
      <c r="E3" s="176"/>
      <c r="F3" s="176"/>
      <c r="G3" s="176"/>
      <c r="H3" s="176"/>
      <c r="I3" s="176"/>
      <c r="J3" s="193"/>
      <c r="K3" s="194" t="s">
        <v>5</v>
      </c>
      <c r="L3" s="195"/>
      <c r="M3" s="196"/>
      <c r="N3" s="197"/>
      <c r="O3" s="173" t="s">
        <v>6</v>
      </c>
      <c r="P3" s="198"/>
      <c r="Q3" s="211"/>
      <c r="R3" s="211"/>
      <c r="S3" s="211"/>
    </row>
    <row r="4" customHeight="1" spans="1:19">
      <c r="A4" s="177"/>
      <c r="B4" s="178"/>
      <c r="C4" s="179"/>
      <c r="D4" s="180"/>
      <c r="E4" s="180"/>
      <c r="F4" s="180"/>
      <c r="G4" s="180"/>
      <c r="H4" s="180"/>
      <c r="I4" s="180"/>
      <c r="J4" s="199"/>
      <c r="K4" s="194" t="s">
        <v>7</v>
      </c>
      <c r="L4" s="200"/>
      <c r="M4" s="201" t="s">
        <v>8</v>
      </c>
      <c r="N4" s="201" t="s">
        <v>9</v>
      </c>
      <c r="O4" s="177"/>
      <c r="P4" s="198"/>
      <c r="Q4" s="211"/>
      <c r="R4" s="211"/>
      <c r="S4" s="211"/>
    </row>
    <row r="5" customHeight="1" spans="1:23">
      <c r="A5" s="181"/>
      <c r="B5" s="182"/>
      <c r="C5" s="183" t="s">
        <v>10</v>
      </c>
      <c r="D5" s="183" t="s">
        <v>11</v>
      </c>
      <c r="E5" s="183" t="s">
        <v>12</v>
      </c>
      <c r="F5" s="183" t="s">
        <v>13</v>
      </c>
      <c r="G5" s="183" t="s">
        <v>44</v>
      </c>
      <c r="H5" s="183" t="s">
        <v>15</v>
      </c>
      <c r="I5" s="183" t="s">
        <v>16</v>
      </c>
      <c r="J5" s="202" t="s">
        <v>9</v>
      </c>
      <c r="K5" s="202" t="s">
        <v>17</v>
      </c>
      <c r="L5" s="202" t="s">
        <v>18</v>
      </c>
      <c r="M5" s="203"/>
      <c r="N5" s="203"/>
      <c r="O5" s="181"/>
      <c r="P5" s="198"/>
      <c r="Q5" s="211" t="s">
        <v>45</v>
      </c>
      <c r="R5" s="211" t="s">
        <v>46</v>
      </c>
      <c r="S5" s="211" t="s">
        <v>47</v>
      </c>
      <c r="T5" s="33" t="s">
        <v>48</v>
      </c>
      <c r="U5" s="33" t="s">
        <v>49</v>
      </c>
      <c r="V5" s="33" t="s">
        <v>50</v>
      </c>
      <c r="W5" s="33" t="s">
        <v>41</v>
      </c>
    </row>
    <row r="6" customHeight="1" spans="1:23">
      <c r="A6" s="184">
        <v>1</v>
      </c>
      <c r="B6" s="185" t="str">
        <f ca="1">'考勤辅助表-上午'!R2</f>
        <v>张强军</v>
      </c>
      <c r="C6" s="186"/>
      <c r="D6" s="187">
        <f ca="1">'考勤辅助表-2'!B2</f>
        <v>0</v>
      </c>
      <c r="E6" s="187">
        <f ca="1">'考勤辅助表-2'!C2</f>
        <v>0</v>
      </c>
      <c r="F6" s="186"/>
      <c r="G6" s="186">
        <f ca="1">'考勤辅助表-2'!D2</f>
        <v>0</v>
      </c>
      <c r="H6" s="186"/>
      <c r="I6" s="186"/>
      <c r="J6" s="204">
        <f ca="1">SUM(C6:I6)</f>
        <v>0</v>
      </c>
      <c r="K6" s="205">
        <f ca="1">'考勤辅助表-2'!F2</f>
        <v>0</v>
      </c>
      <c r="L6" s="205">
        <f ca="1">'考勤辅助表-2'!G2</f>
        <v>0</v>
      </c>
      <c r="M6" s="204">
        <f ca="1">'考勤辅助表-2'!H2</f>
        <v>0</v>
      </c>
      <c r="N6" s="206">
        <f ca="1">K6+L6+M6</f>
        <v>0</v>
      </c>
      <c r="O6" s="207"/>
      <c r="P6" s="208"/>
      <c r="Q6" s="212">
        <f ca="1">J6+N6</f>
        <v>0</v>
      </c>
      <c r="R6" s="212">
        <f>COUNTIFS('考勤辅助表-上午'!$M$2:$M$32,$R$5)</f>
        <v>8</v>
      </c>
      <c r="S6" s="212">
        <f ca="1">OFFSET('考勤辅助表-上午'!$C$54,0,ROW(A1)-1)</f>
        <v>0</v>
      </c>
      <c r="T6" s="213" t="str">
        <f ca="1">IF(D6=SUMIFS(请假加班核对!$J:$J,请假加班核对!$K:$K,$B6,请假加班核对!$L:$L,D$5),"正确","错误")</f>
        <v>正确</v>
      </c>
      <c r="U6" s="213" t="str">
        <f ca="1">IF(E6=SUMIFS(请假加班核对!$J:$J,请假加班核对!$K:$K,$B6,请假加班核对!$L:$L,E$5),"正确","错误")</f>
        <v>正确</v>
      </c>
      <c r="V6" s="213" t="str">
        <f ca="1">IF(G6=SUMIFS(请假加班核对!$J:$J,请假加班核对!$K:$K,$B6,请假加班核对!$L:$L,G$5),"正确","错误")</f>
        <v>正确</v>
      </c>
      <c r="W6" s="213" t="str">
        <f ca="1">IF(S6=SUMIFS(请假加班核对!C:C,请假加班核对!D:D,B6),"正确","错误")</f>
        <v>正确</v>
      </c>
    </row>
    <row r="7" customHeight="1" spans="1:23">
      <c r="A7" s="184">
        <v>2</v>
      </c>
      <c r="B7" s="185" t="str">
        <f ca="1">'考勤辅助表-上午'!R3</f>
        <v>陈剑武</v>
      </c>
      <c r="C7" s="186"/>
      <c r="D7" s="187">
        <f ca="1">'考勤辅助表-2'!B3</f>
        <v>0</v>
      </c>
      <c r="E7" s="187">
        <f ca="1">'考勤辅助表-2'!C3</f>
        <v>0</v>
      </c>
      <c r="F7" s="186"/>
      <c r="G7" s="186">
        <f ca="1">'考勤辅助表-2'!D3</f>
        <v>0</v>
      </c>
      <c r="H7" s="186"/>
      <c r="I7" s="186"/>
      <c r="J7" s="204">
        <f ca="1" t="shared" ref="J7:J15" si="0">SUM(C7:I7)</f>
        <v>0</v>
      </c>
      <c r="K7" s="205">
        <f ca="1">'考勤辅助表-2'!F3</f>
        <v>0</v>
      </c>
      <c r="L7" s="205">
        <f ca="1">'考勤辅助表-2'!G3</f>
        <v>0</v>
      </c>
      <c r="M7" s="204">
        <f ca="1">'考勤辅助表-2'!H3</f>
        <v>0</v>
      </c>
      <c r="N7" s="206">
        <f ca="1" t="shared" ref="N7:N15" si="1">K7+L7+M7</f>
        <v>0</v>
      </c>
      <c r="O7" s="207"/>
      <c r="P7" s="208"/>
      <c r="Q7" s="212">
        <f ca="1" t="shared" ref="Q7:Q15" si="2">J7+N7</f>
        <v>0</v>
      </c>
      <c r="R7" s="212">
        <f>COUNTIFS('考勤辅助表-上午'!$M$2:$M$32,$R$5)</f>
        <v>8</v>
      </c>
      <c r="S7" s="212">
        <f ca="1">OFFSET('考勤辅助表-上午'!$C$54,0,ROW(A2)-1)</f>
        <v>0</v>
      </c>
      <c r="T7" s="213" t="str">
        <f ca="1">IF(D7=SUMIFS(请假加班核对!$J:$J,请假加班核对!$K:$K,$B7,请假加班核对!$L:$L,D$5),"正确","错误")</f>
        <v>正确</v>
      </c>
      <c r="U7" s="213" t="str">
        <f ca="1">IF(E7=SUMIFS(请假加班核对!$J:$J,请假加班核对!$K:$K,$B7,请假加班核对!$L:$L,E$5),"正确","错误")</f>
        <v>正确</v>
      </c>
      <c r="V7" s="213" t="str">
        <f ca="1">IF(G7=SUMIFS(请假加班核对!$J:$J,请假加班核对!$K:$K,$B7,请假加班核对!$L:$L,G$5),"正确","错误")</f>
        <v>正确</v>
      </c>
      <c r="W7" s="213" t="str">
        <f ca="1">IF(S7=SUMIFS(请假加班核对!C:C,请假加班核对!D:D,B7),"正确","错误")</f>
        <v>正确</v>
      </c>
    </row>
    <row r="8" customHeight="1" spans="1:23">
      <c r="A8" s="184">
        <v>3</v>
      </c>
      <c r="B8" s="185" t="str">
        <f ca="1">'考勤辅助表-上午'!R4</f>
        <v>李小燕</v>
      </c>
      <c r="C8" s="186"/>
      <c r="D8" s="187">
        <f ca="1">'考勤辅助表-2'!B4</f>
        <v>0</v>
      </c>
      <c r="E8" s="187">
        <f ca="1">'考勤辅助表-2'!C4</f>
        <v>0</v>
      </c>
      <c r="F8" s="186"/>
      <c r="G8" s="186">
        <f ca="1">'考勤辅助表-2'!D4</f>
        <v>0</v>
      </c>
      <c r="H8" s="186"/>
      <c r="I8" s="186"/>
      <c r="J8" s="204">
        <f ca="1" t="shared" si="0"/>
        <v>0</v>
      </c>
      <c r="K8" s="205">
        <f ca="1">'考勤辅助表-2'!F4</f>
        <v>0</v>
      </c>
      <c r="L8" s="205">
        <f ca="1">'考勤辅助表-2'!G4</f>
        <v>0</v>
      </c>
      <c r="M8" s="204">
        <f ca="1">'考勤辅助表-2'!H4</f>
        <v>0</v>
      </c>
      <c r="N8" s="206">
        <f ca="1" t="shared" si="1"/>
        <v>0</v>
      </c>
      <c r="O8" s="207"/>
      <c r="P8" s="208"/>
      <c r="Q8" s="212">
        <f ca="1" t="shared" si="2"/>
        <v>0</v>
      </c>
      <c r="R8" s="212">
        <f>COUNTIFS('考勤辅助表-上午'!$M$2:$M$32,$R$5)</f>
        <v>8</v>
      </c>
      <c r="S8" s="212">
        <f ca="1">OFFSET('考勤辅助表-上午'!$C$54,0,ROW(A3)-1)</f>
        <v>0</v>
      </c>
      <c r="T8" s="213" t="str">
        <f ca="1">IF(D8=SUMIFS(请假加班核对!$J:$J,请假加班核对!$K:$K,$B8,请假加班核对!$L:$L,D$5),"正确","错误")</f>
        <v>正确</v>
      </c>
      <c r="U8" s="213" t="str">
        <f ca="1">IF(E8=SUMIFS(请假加班核对!$J:$J,请假加班核对!$K:$K,$B8,请假加班核对!$L:$L,E$5),"正确","错误")</f>
        <v>正确</v>
      </c>
      <c r="V8" s="213" t="str">
        <f ca="1">IF(G8=SUMIFS(请假加班核对!$J:$J,请假加班核对!$K:$K,$B8,请假加班核对!$L:$L,G$5),"正确","错误")</f>
        <v>正确</v>
      </c>
      <c r="W8" s="213" t="str">
        <f ca="1">IF(S8=SUMIFS(请假加班核对!C:C,请假加班核对!D:D,B8),"正确","错误")</f>
        <v>正确</v>
      </c>
    </row>
    <row r="9" customHeight="1" spans="1:23">
      <c r="A9" s="184">
        <v>4</v>
      </c>
      <c r="B9" s="185" t="str">
        <f ca="1">'考勤辅助表-上午'!R5</f>
        <v>张晓豆</v>
      </c>
      <c r="C9" s="186"/>
      <c r="D9" s="187">
        <f ca="1">'考勤辅助表-2'!B5</f>
        <v>0</v>
      </c>
      <c r="E9" s="187">
        <f ca="1">'考勤辅助表-2'!C5</f>
        <v>0</v>
      </c>
      <c r="F9" s="186"/>
      <c r="G9" s="186">
        <f ca="1">'考勤辅助表-2'!D5</f>
        <v>0</v>
      </c>
      <c r="H9" s="186"/>
      <c r="I9" s="186"/>
      <c r="J9" s="204">
        <f ca="1" t="shared" si="0"/>
        <v>0</v>
      </c>
      <c r="K9" s="205">
        <f ca="1">'考勤辅助表-2'!F5</f>
        <v>0</v>
      </c>
      <c r="L9" s="205">
        <f ca="1">'考勤辅助表-2'!G5</f>
        <v>0</v>
      </c>
      <c r="M9" s="204">
        <f ca="1">'考勤辅助表-2'!H5</f>
        <v>0</v>
      </c>
      <c r="N9" s="206">
        <f ca="1" t="shared" si="1"/>
        <v>0</v>
      </c>
      <c r="O9" s="207"/>
      <c r="P9" s="208"/>
      <c r="Q9" s="212">
        <f ca="1" t="shared" si="2"/>
        <v>0</v>
      </c>
      <c r="R9" s="212">
        <f>COUNTIFS('考勤辅助表-上午'!$M$2:$M$32,$R$5)</f>
        <v>8</v>
      </c>
      <c r="S9" s="212">
        <f ca="1">OFFSET('考勤辅助表-上午'!$C$54,0,ROW(A4)-1)</f>
        <v>0</v>
      </c>
      <c r="T9" s="213" t="str">
        <f ca="1">IF(D9=SUMIFS(请假加班核对!$J:$J,请假加班核对!$K:$K,$B9,请假加班核对!$L:$L,D$5),"正确","错误")</f>
        <v>正确</v>
      </c>
      <c r="U9" s="213" t="str">
        <f ca="1">IF(E9=SUMIFS(请假加班核对!$J:$J,请假加班核对!$K:$K,$B9,请假加班核对!$L:$L,E$5),"正确","错误")</f>
        <v>正确</v>
      </c>
      <c r="V9" s="213" t="str">
        <f ca="1">IF(G9=SUMIFS(请假加班核对!$J:$J,请假加班核对!$K:$K,$B9,请假加班核对!$L:$L,G$5),"正确","错误")</f>
        <v>正确</v>
      </c>
      <c r="W9" s="213" t="str">
        <f ca="1">IF(S9=SUMIFS(请假加班核对!C:C,请假加班核对!D:D,B9),"正确","错误")</f>
        <v>正确</v>
      </c>
    </row>
    <row r="10" customHeight="1" spans="1:23">
      <c r="A10" s="184">
        <v>5</v>
      </c>
      <c r="B10" s="185" t="str">
        <f ca="1">'考勤辅助表-上午'!R6</f>
        <v>尚之腾</v>
      </c>
      <c r="C10" s="186"/>
      <c r="D10" s="187">
        <f ca="1">'考勤辅助表-2'!B6</f>
        <v>0</v>
      </c>
      <c r="E10" s="187">
        <f ca="1">'考勤辅助表-2'!C6</f>
        <v>0</v>
      </c>
      <c r="F10" s="186"/>
      <c r="G10" s="186">
        <f ca="1">'考勤辅助表-2'!D6</f>
        <v>0</v>
      </c>
      <c r="H10" s="186"/>
      <c r="I10" s="186"/>
      <c r="J10" s="204">
        <f ca="1" t="shared" si="0"/>
        <v>0</v>
      </c>
      <c r="K10" s="205">
        <f ca="1">'考勤辅助表-2'!F6</f>
        <v>0</v>
      </c>
      <c r="L10" s="205">
        <f ca="1">'考勤辅助表-2'!G6</f>
        <v>0</v>
      </c>
      <c r="M10" s="204">
        <f ca="1">'考勤辅助表-2'!H6</f>
        <v>0</v>
      </c>
      <c r="N10" s="206">
        <f ca="1" t="shared" si="1"/>
        <v>0</v>
      </c>
      <c r="O10" s="207"/>
      <c r="P10" s="208"/>
      <c r="Q10" s="212">
        <f ca="1" t="shared" si="2"/>
        <v>0</v>
      </c>
      <c r="R10" s="212">
        <f>COUNTIFS('考勤辅助表-上午'!$M$2:$M$32,$R$5)</f>
        <v>8</v>
      </c>
      <c r="S10" s="212">
        <f ca="1">OFFSET('考勤辅助表-上午'!$C$54,0,ROW(A5)-1)</f>
        <v>0</v>
      </c>
      <c r="T10" s="213" t="str">
        <f ca="1">IF(D10=SUMIFS(请假加班核对!$J:$J,请假加班核对!$K:$K,$B10,请假加班核对!$L:$L,D$5),"正确","错误")</f>
        <v>正确</v>
      </c>
      <c r="U10" s="213" t="str">
        <f ca="1">IF(E10=SUMIFS(请假加班核对!$J:$J,请假加班核对!$K:$K,$B10,请假加班核对!$L:$L,E$5),"正确","错误")</f>
        <v>正确</v>
      </c>
      <c r="V10" s="213" t="str">
        <f ca="1">IF(G10=SUMIFS(请假加班核对!$J:$J,请假加班核对!$K:$K,$B10,请假加班核对!$L:$L,G$5),"正确","错误")</f>
        <v>正确</v>
      </c>
      <c r="W10" s="213" t="str">
        <f ca="1">IF(S10=SUMIFS(请假加班核对!C:C,请假加班核对!D:D,B10),"正确","错误")</f>
        <v>正确</v>
      </c>
    </row>
    <row r="11" customHeight="1" spans="1:23">
      <c r="A11" s="184">
        <v>6</v>
      </c>
      <c r="B11" s="185" t="str">
        <f ca="1">'考勤辅助表-上午'!R7</f>
        <v>闫浩</v>
      </c>
      <c r="C11" s="186"/>
      <c r="D11" s="187">
        <f ca="1">'考勤辅助表-2'!B7</f>
        <v>0</v>
      </c>
      <c r="E11" s="187">
        <f ca="1">'考勤辅助表-2'!C7</f>
        <v>0</v>
      </c>
      <c r="F11" s="186"/>
      <c r="G11" s="186">
        <f ca="1">'考勤辅助表-2'!D7</f>
        <v>0</v>
      </c>
      <c r="H11" s="186"/>
      <c r="I11" s="186"/>
      <c r="J11" s="204">
        <f ca="1" t="shared" si="0"/>
        <v>0</v>
      </c>
      <c r="K11" s="205">
        <f ca="1">'考勤辅助表-2'!F7</f>
        <v>0</v>
      </c>
      <c r="L11" s="205">
        <f ca="1">'考勤辅助表-2'!G7</f>
        <v>0</v>
      </c>
      <c r="M11" s="204">
        <f ca="1">'考勤辅助表-2'!H7</f>
        <v>0</v>
      </c>
      <c r="N11" s="206">
        <f ca="1" t="shared" si="1"/>
        <v>0</v>
      </c>
      <c r="O11" s="207"/>
      <c r="P11" s="208"/>
      <c r="Q11" s="212">
        <f ca="1" t="shared" si="2"/>
        <v>0</v>
      </c>
      <c r="R11" s="212">
        <f>COUNTIFS('考勤辅助表-上午'!$M$2:$M$32,$R$5)</f>
        <v>8</v>
      </c>
      <c r="S11" s="212">
        <f ca="1">OFFSET('考勤辅助表-上午'!$C$54,0,ROW(A6)-1)</f>
        <v>0</v>
      </c>
      <c r="T11" s="213" t="str">
        <f ca="1">IF(D11=SUMIFS(请假加班核对!$J:$J,请假加班核对!$K:$K,$B11,请假加班核对!$L:$L,D$5),"正确","错误")</f>
        <v>正确</v>
      </c>
      <c r="U11" s="213" t="str">
        <f ca="1">IF(E11=SUMIFS(请假加班核对!$J:$J,请假加班核对!$K:$K,$B11,请假加班核对!$L:$L,E$5),"正确","错误")</f>
        <v>正确</v>
      </c>
      <c r="V11" s="213" t="str">
        <f ca="1">IF(G11=SUMIFS(请假加班核对!$J:$J,请假加班核对!$K:$K,$B11,请假加班核对!$L:$L,G$5),"正确","错误")</f>
        <v>正确</v>
      </c>
      <c r="W11" s="213" t="str">
        <f ca="1">IF(S11=SUMIFS(请假加班核对!C:C,请假加班核对!D:D,B11),"正确","错误")</f>
        <v>正确</v>
      </c>
    </row>
    <row r="12" customHeight="1" spans="1:23">
      <c r="A12" s="184">
        <v>7</v>
      </c>
      <c r="B12" s="185" t="str">
        <f ca="1">'考勤辅助表-上午'!R8</f>
        <v>苏转转</v>
      </c>
      <c r="C12" s="186"/>
      <c r="D12" s="187">
        <f ca="1">'考勤辅助表-2'!B8</f>
        <v>0</v>
      </c>
      <c r="E12" s="187">
        <f ca="1">'考勤辅助表-2'!C8</f>
        <v>0</v>
      </c>
      <c r="F12" s="186"/>
      <c r="G12" s="186">
        <f ca="1">'考勤辅助表-2'!D8</f>
        <v>0</v>
      </c>
      <c r="H12" s="186"/>
      <c r="I12" s="186"/>
      <c r="J12" s="204">
        <f ca="1" t="shared" si="0"/>
        <v>0</v>
      </c>
      <c r="K12" s="205">
        <f ca="1">'考勤辅助表-2'!F8</f>
        <v>0</v>
      </c>
      <c r="L12" s="205">
        <f ca="1">'考勤辅助表-2'!G8</f>
        <v>0</v>
      </c>
      <c r="M12" s="204">
        <f ca="1">'考勤辅助表-2'!H8</f>
        <v>0</v>
      </c>
      <c r="N12" s="206">
        <f ca="1" t="shared" si="1"/>
        <v>0</v>
      </c>
      <c r="O12" s="207"/>
      <c r="P12" s="208"/>
      <c r="Q12" s="212">
        <f ca="1" t="shared" si="2"/>
        <v>0</v>
      </c>
      <c r="R12" s="212">
        <f>COUNTIFS('考勤辅助表-上午'!$M$2:$M$32,$R$5)</f>
        <v>8</v>
      </c>
      <c r="S12" s="212">
        <f ca="1">OFFSET('考勤辅助表-上午'!$C$54,0,ROW(A7)-1)</f>
        <v>0</v>
      </c>
      <c r="T12" s="213" t="str">
        <f ca="1">IF(D12=SUMIFS(请假加班核对!$J:$J,请假加班核对!$K:$K,$B12,请假加班核对!$L:$L,D$5),"正确","错误")</f>
        <v>正确</v>
      </c>
      <c r="U12" s="213" t="str">
        <f ca="1">IF(E12=SUMIFS(请假加班核对!$J:$J,请假加班核对!$K:$K,$B12,请假加班核对!$L:$L,E$5),"正确","错误")</f>
        <v>正确</v>
      </c>
      <c r="V12" s="213" t="str">
        <f ca="1">IF(G12=SUMIFS(请假加班核对!$J:$J,请假加班核对!$K:$K,$B12,请假加班核对!$L:$L,G$5),"正确","错误")</f>
        <v>正确</v>
      </c>
      <c r="W12" s="213" t="str">
        <f ca="1">IF(S12=SUMIFS(请假加班核对!C:C,请假加班核对!D:D,B12),"正确","错误")</f>
        <v>正确</v>
      </c>
    </row>
    <row r="13" customHeight="1" spans="1:23">
      <c r="A13" s="184">
        <v>8</v>
      </c>
      <c r="B13" s="185" t="str">
        <f ca="1">'考勤辅助表-上午'!R9</f>
        <v>刘雨</v>
      </c>
      <c r="C13" s="186"/>
      <c r="D13" s="187">
        <f ca="1">'考勤辅助表-2'!B9</f>
        <v>0</v>
      </c>
      <c r="E13" s="187">
        <f ca="1">'考勤辅助表-2'!C9</f>
        <v>0</v>
      </c>
      <c r="F13" s="186"/>
      <c r="G13" s="186">
        <f ca="1">'考勤辅助表-2'!D9</f>
        <v>0</v>
      </c>
      <c r="H13" s="186"/>
      <c r="I13" s="186"/>
      <c r="J13" s="204">
        <f ca="1" t="shared" si="0"/>
        <v>0</v>
      </c>
      <c r="K13" s="205">
        <f ca="1">'考勤辅助表-2'!F9</f>
        <v>0</v>
      </c>
      <c r="L13" s="205">
        <f ca="1">'考勤辅助表-2'!G9</f>
        <v>0</v>
      </c>
      <c r="M13" s="204">
        <f ca="1">'考勤辅助表-2'!H9</f>
        <v>0</v>
      </c>
      <c r="N13" s="206">
        <f ca="1" t="shared" si="1"/>
        <v>0</v>
      </c>
      <c r="O13" s="207"/>
      <c r="P13" s="208"/>
      <c r="Q13" s="212">
        <f ca="1" t="shared" si="2"/>
        <v>0</v>
      </c>
      <c r="R13" s="212">
        <f>COUNTIFS('考勤辅助表-上午'!$M$2:$M$32,$R$5)</f>
        <v>8</v>
      </c>
      <c r="S13" s="212">
        <f ca="1">OFFSET('考勤辅助表-上午'!$C$54,0,ROW(A8)-1)</f>
        <v>0</v>
      </c>
      <c r="T13" s="213" t="str">
        <f ca="1">IF(D13=SUMIFS(请假加班核对!$J:$J,请假加班核对!$K:$K,$B13,请假加班核对!$L:$L,D$5),"正确","错误")</f>
        <v>正确</v>
      </c>
      <c r="U13" s="213" t="str">
        <f ca="1">IF(E13=SUMIFS(请假加班核对!$J:$J,请假加班核对!$K:$K,$B13,请假加班核对!$L:$L,E$5),"正确","错误")</f>
        <v>正确</v>
      </c>
      <c r="V13" s="213" t="str">
        <f ca="1">IF(G13=SUMIFS(请假加班核对!$J:$J,请假加班核对!$K:$K,$B13,请假加班核对!$L:$L,G$5),"正确","错误")</f>
        <v>正确</v>
      </c>
      <c r="W13" s="213" t="str">
        <f ca="1">IF(S13=SUMIFS(请假加班核对!C:C,请假加班核对!D:D,B13),"正确","错误")</f>
        <v>正确</v>
      </c>
    </row>
    <row r="14" customHeight="1" spans="1:23">
      <c r="A14" s="184">
        <v>9</v>
      </c>
      <c r="B14" s="185">
        <f ca="1">'考勤辅助表-上午'!R10</f>
        <v>0</v>
      </c>
      <c r="C14" s="186"/>
      <c r="D14" s="187">
        <f ca="1">'考勤辅助表-2'!B10</f>
        <v>0</v>
      </c>
      <c r="E14" s="187">
        <f ca="1">'考勤辅助表-2'!C10</f>
        <v>0</v>
      </c>
      <c r="F14" s="186"/>
      <c r="G14" s="186">
        <f ca="1">'考勤辅助表-2'!D10</f>
        <v>0</v>
      </c>
      <c r="H14" s="186"/>
      <c r="I14" s="186"/>
      <c r="J14" s="204">
        <f ca="1" t="shared" si="0"/>
        <v>0</v>
      </c>
      <c r="K14" s="205">
        <f ca="1">'考勤辅助表-2'!F10</f>
        <v>0</v>
      </c>
      <c r="L14" s="205">
        <f ca="1">'考勤辅助表-2'!G10</f>
        <v>0</v>
      </c>
      <c r="M14" s="204">
        <f ca="1">'考勤辅助表-2'!H10</f>
        <v>0</v>
      </c>
      <c r="N14" s="206">
        <f ca="1" t="shared" si="1"/>
        <v>0</v>
      </c>
      <c r="O14" s="207"/>
      <c r="P14" s="208"/>
      <c r="Q14" s="212">
        <f ca="1" t="shared" si="2"/>
        <v>0</v>
      </c>
      <c r="R14" s="212">
        <f>COUNTIFS('考勤辅助表-上午'!$M$2:$M$32,$R$5)</f>
        <v>8</v>
      </c>
      <c r="S14" s="212">
        <f ca="1">OFFSET('考勤辅助表-上午'!$C$54,0,ROW(A9)-1)</f>
        <v>0</v>
      </c>
      <c r="T14" s="213" t="str">
        <f ca="1">IF(D14=SUMIFS(请假加班核对!$J:$J,请假加班核对!$K:$K,$B14,请假加班核对!$L:$L,D$5),"正确","错误")</f>
        <v>正确</v>
      </c>
      <c r="U14" s="213" t="str">
        <f ca="1">IF(E14=SUMIFS(请假加班核对!$J:$J,请假加班核对!$K:$K,$B14,请假加班核对!$L:$L,E$5),"正确","错误")</f>
        <v>正确</v>
      </c>
      <c r="V14" s="213" t="str">
        <f ca="1">IF(G14=SUMIFS(请假加班核对!$J:$J,请假加班核对!$K:$K,$B14,请假加班核对!$L:$L,G$5),"正确","错误")</f>
        <v>正确</v>
      </c>
      <c r="W14" s="213" t="str">
        <f ca="1">IF(S14=SUMIFS(请假加班核对!C:C,请假加班核对!D:D,B14),"正确","错误")</f>
        <v>正确</v>
      </c>
    </row>
    <row r="15" customHeight="1" spans="1:23">
      <c r="A15" s="184">
        <v>10</v>
      </c>
      <c r="B15" s="185">
        <f ca="1">'考勤辅助表-上午'!R11</f>
        <v>0</v>
      </c>
      <c r="C15" s="186"/>
      <c r="D15" s="187">
        <f ca="1">'考勤辅助表-2'!B11</f>
        <v>0</v>
      </c>
      <c r="E15" s="187">
        <f ca="1">'考勤辅助表-2'!C11</f>
        <v>0</v>
      </c>
      <c r="F15" s="186"/>
      <c r="G15" s="186">
        <f ca="1">'考勤辅助表-2'!D11</f>
        <v>0</v>
      </c>
      <c r="H15" s="186"/>
      <c r="I15" s="186"/>
      <c r="J15" s="204">
        <f ca="1" t="shared" si="0"/>
        <v>0</v>
      </c>
      <c r="K15" s="205">
        <f ca="1">'考勤辅助表-2'!F11</f>
        <v>0</v>
      </c>
      <c r="L15" s="205">
        <f ca="1">'考勤辅助表-2'!G11</f>
        <v>0</v>
      </c>
      <c r="M15" s="204">
        <f ca="1">'考勤辅助表-2'!H11</f>
        <v>0</v>
      </c>
      <c r="N15" s="206">
        <f ca="1" t="shared" si="1"/>
        <v>0</v>
      </c>
      <c r="O15" s="207"/>
      <c r="P15" s="208"/>
      <c r="Q15" s="212">
        <f ca="1" t="shared" si="2"/>
        <v>0</v>
      </c>
      <c r="R15" s="212">
        <f>COUNTIFS('考勤辅助表-上午'!$M$2:$M$32,$R$5)</f>
        <v>8</v>
      </c>
      <c r="S15" s="212">
        <f ca="1">OFFSET('考勤辅助表-上午'!$C$54,0,ROW(A10)-1)</f>
        <v>0</v>
      </c>
      <c r="T15" s="213" t="str">
        <f ca="1">IF(D15=SUMIFS(请假加班核对!$J:$J,请假加班核对!$K:$K,$B15,请假加班核对!$L:$L,D$5),"正确","错误")</f>
        <v>正确</v>
      </c>
      <c r="U15" s="213" t="str">
        <f ca="1">IF(E15=SUMIFS(请假加班核对!$J:$J,请假加班核对!$K:$K,$B15,请假加班核对!$L:$L,E$5),"正确","错误")</f>
        <v>正确</v>
      </c>
      <c r="V15" s="213" t="str">
        <f ca="1">IF(G15=SUMIFS(请假加班核对!$J:$J,请假加班核对!$K:$K,$B15,请假加班核对!$L:$L,G$5),"正确","错误")</f>
        <v>正确</v>
      </c>
      <c r="W15" s="213" t="str">
        <f ca="1">IF(S15=SUMIFS(请假加班核对!C:C,请假加班核对!D:D,B15),"正确","错误")</f>
        <v>正确</v>
      </c>
    </row>
    <row r="16" customHeight="1" spans="1:21">
      <c r="A16" s="188" t="s">
        <v>24</v>
      </c>
      <c r="B16" s="188"/>
      <c r="C16" s="189"/>
      <c r="D16" s="189"/>
      <c r="E16" s="189"/>
      <c r="F16" s="189"/>
      <c r="G16" s="189"/>
      <c r="H16" s="189"/>
      <c r="I16" s="189"/>
      <c r="J16" s="188"/>
      <c r="K16" s="188"/>
      <c r="L16" s="188"/>
      <c r="M16" s="209"/>
      <c r="N16" s="209"/>
      <c r="O16" s="188"/>
      <c r="P16" s="210"/>
      <c r="Q16" s="211"/>
      <c r="R16" s="211"/>
      <c r="S16" s="211"/>
      <c r="U16" s="214"/>
    </row>
    <row r="17" customHeight="1" spans="20:22">
      <c r="T17" s="214"/>
      <c r="U17" s="214"/>
      <c r="V17" s="214"/>
    </row>
    <row r="18" customHeight="1" spans="4:15">
      <c r="D18" s="190">
        <f ca="1" t="shared" ref="D18:G18" si="3">SUM(D6:D15)</f>
        <v>0</v>
      </c>
      <c r="E18" s="190">
        <f ca="1" t="shared" si="3"/>
        <v>0</v>
      </c>
      <c r="F18" s="190"/>
      <c r="G18" s="190">
        <f ca="1" t="shared" si="3"/>
        <v>0</v>
      </c>
      <c r="H18" s="190"/>
      <c r="I18" s="190"/>
      <c r="J18" s="190">
        <f ca="1" t="shared" ref="J18:N18" si="4">SUM(J6:J15)</f>
        <v>0</v>
      </c>
      <c r="K18" s="190">
        <f ca="1" t="shared" si="4"/>
        <v>0</v>
      </c>
      <c r="L18" s="190">
        <f ca="1" t="shared" si="4"/>
        <v>0</v>
      </c>
      <c r="M18" s="190">
        <f ca="1" t="shared" si="4"/>
        <v>0</v>
      </c>
      <c r="N18" s="190">
        <f ca="1" t="shared" si="4"/>
        <v>0</v>
      </c>
      <c r="O18" s="190">
        <f ca="1">J18+N18</f>
        <v>0</v>
      </c>
    </row>
  </sheetData>
  <autoFilter ref="A5:Q16">
    <extLst/>
  </autoFilter>
  <mergeCells count="10">
    <mergeCell ref="A1:O1"/>
    <mergeCell ref="K3:N3"/>
    <mergeCell ref="K4:L4"/>
    <mergeCell ref="A16:O16"/>
    <mergeCell ref="A3:A5"/>
    <mergeCell ref="B3:B5"/>
    <mergeCell ref="M4:M5"/>
    <mergeCell ref="N4:N5"/>
    <mergeCell ref="O3:O5"/>
    <mergeCell ref="C3:J4"/>
  </mergeCells>
  <conditionalFormatting sqref="T6:W15">
    <cfRule type="cellIs" dxfId="0" priority="1" operator="equal">
      <formula>"错误"</formula>
    </cfRule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FFFF00"/>
    <outlinePr summaryBelow="0" summaryRight="0"/>
  </sheetPr>
  <dimension ref="A1:AG33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C3" sqref="C3"/>
    </sheetView>
  </sheetViews>
  <sheetFormatPr defaultColWidth="9.81481481481481" defaultRowHeight="14.4"/>
  <cols>
    <col min="1" max="1" width="16.2222222222222" style="141" customWidth="1"/>
    <col min="2" max="2" width="11.3333333333333" style="141" customWidth="1"/>
    <col min="3" max="10" width="14" style="141" customWidth="1"/>
    <col min="11" max="11" width="11.1111111111111" style="141" customWidth="1"/>
    <col min="12" max="12" width="14.5555555555556" style="141" customWidth="1"/>
    <col min="13" max="22" width="9.81481481481481" style="139" outlineLevel="1"/>
    <col min="23" max="23" width="9.81481481481481" style="141" collapsed="1"/>
    <col min="24" max="33" width="9.81481481481481" style="141" hidden="1" outlineLevel="1"/>
    <col min="34" max="16384" width="9.81481481481481" style="141"/>
  </cols>
  <sheetData>
    <row r="1" s="139" customFormat="1" ht="32" customHeight="1" spans="1:14">
      <c r="A1" s="142" t="s">
        <v>17</v>
      </c>
      <c r="B1" s="142">
        <f>COLOR(A1)</f>
        <v>5287936</v>
      </c>
      <c r="C1" s="143" t="s">
        <v>18</v>
      </c>
      <c r="D1" s="143">
        <f>COLOR(C1)</f>
        <v>15773696</v>
      </c>
      <c r="E1" s="144" t="s">
        <v>8</v>
      </c>
      <c r="F1" s="144">
        <f>COLOR(E1)</f>
        <v>65535</v>
      </c>
      <c r="G1" s="145" t="s">
        <v>12</v>
      </c>
      <c r="H1" s="145">
        <f>COLOR(G1)</f>
        <v>9420794</v>
      </c>
      <c r="I1" s="161" t="s">
        <v>11</v>
      </c>
      <c r="J1" s="161">
        <f>COLOR(I1)</f>
        <v>14277081</v>
      </c>
      <c r="K1" s="162" t="s">
        <v>44</v>
      </c>
      <c r="L1" s="162">
        <f>COLOR(K1)</f>
        <v>14281213</v>
      </c>
      <c r="M1" s="163" t="s">
        <v>51</v>
      </c>
      <c r="N1" s="163">
        <f>COLOR(M1)</f>
        <v>14806254</v>
      </c>
    </row>
    <row r="2" ht="25.5" customHeight="1" spans="1:33">
      <c r="A2" s="146" t="s">
        <v>52</v>
      </c>
      <c r="B2" s="146" t="s">
        <v>53</v>
      </c>
      <c r="C2" s="146" t="s">
        <v>54</v>
      </c>
      <c r="D2" s="146" t="s">
        <v>55</v>
      </c>
      <c r="E2" s="146" t="s">
        <v>56</v>
      </c>
      <c r="F2" s="146" t="s">
        <v>57</v>
      </c>
      <c r="G2" s="146" t="s">
        <v>58</v>
      </c>
      <c r="H2" s="146" t="s">
        <v>59</v>
      </c>
      <c r="I2" s="146" t="s">
        <v>60</v>
      </c>
      <c r="J2" s="146" t="s">
        <v>61</v>
      </c>
      <c r="K2" s="146"/>
      <c r="L2" s="146"/>
      <c r="M2" s="164" t="str">
        <f t="shared" ref="M2:V2" si="0">C2</f>
        <v>张强军</v>
      </c>
      <c r="N2" s="164" t="str">
        <f t="shared" si="0"/>
        <v>陈剑武</v>
      </c>
      <c r="O2" s="164" t="str">
        <f t="shared" si="0"/>
        <v>李小燕</v>
      </c>
      <c r="P2" s="164" t="str">
        <f t="shared" si="0"/>
        <v>张晓豆</v>
      </c>
      <c r="Q2" s="164" t="str">
        <f t="shared" si="0"/>
        <v>尚之腾</v>
      </c>
      <c r="R2" s="164" t="str">
        <f t="shared" si="0"/>
        <v>闫浩</v>
      </c>
      <c r="S2" s="164" t="str">
        <f t="shared" si="0"/>
        <v>苏转转</v>
      </c>
      <c r="T2" s="164" t="str">
        <f t="shared" si="0"/>
        <v>刘雨</v>
      </c>
      <c r="U2" s="164">
        <f t="shared" si="0"/>
        <v>0</v>
      </c>
      <c r="V2" s="164">
        <f t="shared" si="0"/>
        <v>0</v>
      </c>
      <c r="W2" s="139"/>
      <c r="X2" s="164" t="str">
        <f t="shared" ref="X2:AG2" si="1">M2</f>
        <v>张强军</v>
      </c>
      <c r="Y2" s="164" t="str">
        <f t="shared" si="1"/>
        <v>陈剑武</v>
      </c>
      <c r="Z2" s="164" t="str">
        <f t="shared" si="1"/>
        <v>李小燕</v>
      </c>
      <c r="AA2" s="164" t="str">
        <f t="shared" si="1"/>
        <v>张晓豆</v>
      </c>
      <c r="AB2" s="164" t="str">
        <f t="shared" si="1"/>
        <v>尚之腾</v>
      </c>
      <c r="AC2" s="164" t="str">
        <f t="shared" si="1"/>
        <v>闫浩</v>
      </c>
      <c r="AD2" s="164" t="str">
        <f t="shared" si="1"/>
        <v>苏转转</v>
      </c>
      <c r="AE2" s="164" t="str">
        <f t="shared" si="1"/>
        <v>刘雨</v>
      </c>
      <c r="AF2" s="164">
        <f t="shared" si="1"/>
        <v>0</v>
      </c>
      <c r="AG2" s="164">
        <f t="shared" si="1"/>
        <v>0</v>
      </c>
    </row>
    <row r="3" s="140" customFormat="1" ht="22" customHeight="1" spans="1:33">
      <c r="A3" s="147">
        <f>'考勤辅助表-上午'!A2</f>
        <v>45139</v>
      </c>
      <c r="B3" s="147" t="str">
        <f>'考勤辅助表-上午'!B2</f>
        <v>星期二</v>
      </c>
      <c r="C3" s="148"/>
      <c r="D3" s="149"/>
      <c r="E3" s="149"/>
      <c r="F3" s="149"/>
      <c r="G3" s="148"/>
      <c r="H3" s="149"/>
      <c r="I3" s="158"/>
      <c r="J3" s="149"/>
      <c r="K3" s="149"/>
      <c r="L3" s="148"/>
      <c r="M3" s="165" t="str">
        <f>IF(OR(C3="",C3="休息"),"休息",IF(COLOR(C3)=$H$1,"年假",IF(COLOR(C3)=$J$1,"事假",IF(COLOR(C3)=$L$1,"病假",IF(COLOR(C3)=$N$1,$M$1,CHOOSE(IF(COLOR(C3)=$B$1,4,IF(COLOR(C3)=$D$1,3,IF(COLOR(C3)=$F$1,1,0)))*IF('考勤辅助表-上午'!$M2="周末",2,1),"内勤","内勤加班","市内外勤","出差外勤","","市内外勤加班","","出差外勤加班","",""))))))</f>
        <v>休息</v>
      </c>
      <c r="N3" s="165" t="str">
        <f>IF(OR(D3="",D3="休息"),"休息",IF(COLOR(D3)=$H$1,"年假",IF(COLOR(D3)=$J$1,"事假",IF(COLOR(D3)=$L$1,"病假",IF(COLOR(D3)=$N$1,$M$1,CHOOSE(IF(COLOR(D3)=$B$1,4,IF(COLOR(D3)=$D$1,3,IF(COLOR(D3)=$F$1,1,0)))*IF('考勤辅助表-上午'!$M2="周末",2,1),"内勤","内勤加班","市内外勤","出差外勤","","市内外勤加班","","出差外勤加班","",""))))))</f>
        <v>休息</v>
      </c>
      <c r="O3" s="165" t="str">
        <f>IF(OR(E3="",E3="休息"),"休息",IF(COLOR(E3)=$H$1,"年假",IF(COLOR(E3)=$J$1,"事假",IF(COLOR(E3)=$L$1,"病假",IF(COLOR(E3)=$N$1,$M$1,CHOOSE(IF(COLOR(E3)=$B$1,4,IF(COLOR(E3)=$D$1,3,IF(COLOR(E3)=$F$1,1,0)))*IF('考勤辅助表-上午'!$M2="周末",2,1),"内勤","内勤加班","市内外勤","出差外勤","","市内外勤加班","","出差外勤加班","",""))))))</f>
        <v>休息</v>
      </c>
      <c r="P3" s="165" t="str">
        <f>IF(OR(F3="",F3="休息"),"休息",IF(COLOR(F3)=$H$1,"年假",IF(COLOR(F3)=$J$1,"事假",IF(COLOR(F3)=$L$1,"病假",IF(COLOR(F3)=$N$1,$M$1,CHOOSE(IF(COLOR(F3)=$B$1,4,IF(COLOR(F3)=$D$1,3,IF(COLOR(F3)=$F$1,1,0)))*IF('考勤辅助表-上午'!$M2="周末",2,1),"内勤","内勤加班","市内外勤","出差外勤","","市内外勤加班","","出差外勤加班","",""))))))</f>
        <v>休息</v>
      </c>
      <c r="Q3" s="165" t="str">
        <f>IF(OR(G3="",G3="休息"),"休息",IF(COLOR(G3)=$H$1,"年假",IF(COLOR(G3)=$J$1,"事假",IF(COLOR(G3)=$L$1,"病假",IF(COLOR(G3)=$N$1,$M$1,CHOOSE(IF(COLOR(G3)=$B$1,4,IF(COLOR(G3)=$D$1,3,IF(COLOR(G3)=$F$1,1,0)))*IF('考勤辅助表-上午'!$M2="周末",2,1),"内勤","内勤加班","市内外勤","出差外勤","","市内外勤加班","","出差外勤加班","",""))))))</f>
        <v>休息</v>
      </c>
      <c r="R3" s="165" t="str">
        <f>IF(OR(H3="",H3="休息"),"休息",IF(COLOR(H3)=$H$1,"年假",IF(COLOR(H3)=$J$1,"事假",IF(COLOR(H3)=$L$1,"病假",IF(COLOR(H3)=$N$1,$M$1,CHOOSE(IF(COLOR(H3)=$B$1,4,IF(COLOR(H3)=$D$1,3,IF(COLOR(H3)=$F$1,1,0)))*IF('考勤辅助表-上午'!$M2="周末",2,1),"内勤","内勤加班","市内外勤","出差外勤","","市内外勤加班","","出差外勤加班","",""))))))</f>
        <v>休息</v>
      </c>
      <c r="S3" s="165" t="str">
        <f>IF(OR(I3="",I3="休息"),"休息",IF(COLOR(I3)=$H$1,"年假",IF(COLOR(I3)=$J$1,"事假",IF(COLOR(I3)=$L$1,"病假",IF(COLOR(I3)=$N$1,$M$1,CHOOSE(IF(COLOR(I3)=$B$1,4,IF(COLOR(I3)=$D$1,3,IF(COLOR(I3)=$F$1,1,0)))*IF('考勤辅助表-上午'!$M2="周末",2,1),"内勤","内勤加班","市内外勤","出差外勤","","市内外勤加班","","出差外勤加班","",""))))))</f>
        <v>休息</v>
      </c>
      <c r="T3" s="165" t="str">
        <f>IF(OR(J3="",J3="休息"),"休息",IF(COLOR(J3)=$H$1,"年假",IF(COLOR(J3)=$J$1,"事假",IF(COLOR(J3)=$L$1,"病假",IF(COLOR(J3)=$N$1,$M$1,CHOOSE(IF(COLOR(J3)=$B$1,4,IF(COLOR(J3)=$D$1,3,IF(COLOR(J3)=$F$1,1,0)))*IF('考勤辅助表-上午'!$M2="周末",2,1),"内勤","内勤加班","市内外勤","出差外勤","","市内外勤加班","","出差外勤加班","",""))))))</f>
        <v>休息</v>
      </c>
      <c r="U3" s="165" t="str">
        <f>IF(OR(K3="",K3="休息"),"休息",IF(COLOR(K3)=$H$1,"年假",IF(COLOR(K3)=$J$1,"事假",IF(COLOR(K3)=$L$1,"病假",IF(COLOR(K3)=$N$1,$M$1,CHOOSE(IF(COLOR(K3)=$B$1,4,IF(COLOR(K3)=$D$1,3,IF(COLOR(K3)=$F$1,1,0)))*IF('考勤辅助表-上午'!$M2="周末",2,1),"内勤","内勤加班","市内外勤","出差外勤","","市内外勤加班","","出差外勤加班","",""))))))</f>
        <v>休息</v>
      </c>
      <c r="V3" s="165" t="str">
        <f>IF(OR(L3="",L3="休息"),"休息",IF(COLOR(L3)=$H$1,"年假",IF(COLOR(L3)=$J$1,"事假",IF(COLOR(L3)=$L$1,"病假",IF(COLOR(L3)=$N$1,$M$1,CHOOSE(IF(COLOR(L3)=$B$1,4,IF(COLOR(L3)=$D$1,3,IF(COLOR(L3)=$F$1,1,0)))*IF('考勤辅助表-上午'!$M2="周末",2,1),"内勤","内勤加班","市内外勤","出差外勤","","市内外勤加班","","出差外勤加班","",""))))))</f>
        <v>休息</v>
      </c>
      <c r="X3" s="167" t="b">
        <f>M3='考勤辅助表-上午'!C2</f>
        <v>0</v>
      </c>
      <c r="Y3" s="167" t="b">
        <f>N3='考勤辅助表-上午'!D2</f>
        <v>0</v>
      </c>
      <c r="Z3" s="167" t="b">
        <f>O3='考勤辅助表-上午'!E2</f>
        <v>0</v>
      </c>
      <c r="AA3" s="167" t="b">
        <f>P3='考勤辅助表-上午'!F2</f>
        <v>0</v>
      </c>
      <c r="AB3" s="167" t="b">
        <f>Q3='考勤辅助表-上午'!G2</f>
        <v>0</v>
      </c>
      <c r="AC3" s="167" t="b">
        <f>R3='考勤辅助表-上午'!H2</f>
        <v>0</v>
      </c>
      <c r="AD3" s="167" t="b">
        <f>S3='考勤辅助表-上午'!I2</f>
        <v>0</v>
      </c>
      <c r="AE3" s="167" t="b">
        <f>T3='考勤辅助表-上午'!J2</f>
        <v>0</v>
      </c>
      <c r="AF3" s="167" t="b">
        <f>U3='考勤辅助表-上午'!K2</f>
        <v>0</v>
      </c>
      <c r="AG3" s="167" t="b">
        <f>V3='考勤辅助表-上午'!L2</f>
        <v>0</v>
      </c>
    </row>
    <row r="4" s="140" customFormat="1" ht="22" customHeight="1" spans="1:33">
      <c r="A4" s="147">
        <f>'考勤辅助表-上午'!A3</f>
        <v>45140</v>
      </c>
      <c r="B4" s="147" t="str">
        <f>'考勤辅助表-上午'!B3</f>
        <v>星期三</v>
      </c>
      <c r="C4" s="148"/>
      <c r="D4" s="150"/>
      <c r="E4" s="150"/>
      <c r="F4" s="150"/>
      <c r="G4" s="148"/>
      <c r="H4" s="150"/>
      <c r="I4" s="158"/>
      <c r="J4" s="150"/>
      <c r="K4" s="150"/>
      <c r="L4" s="148"/>
      <c r="M4" s="165" t="str">
        <f>IF(OR(C4="",C4="休息"),"休息",IF(COLOR(C4)=$H$1,"年假",IF(COLOR(C4)=$J$1,"事假",IF(COLOR(C4)=$L$1,"病假",IF(COLOR(C4)=$N$1,$M$1,CHOOSE(IF(COLOR(C4)=$B$1,4,IF(COLOR(C4)=$D$1,3,IF(COLOR(C4)=$F$1,1,0)))*IF('考勤辅助表-上午'!$M3="周末",2,1),"内勤","内勤加班","市内外勤","出差外勤","","市内外勤加班","","出差外勤加班","",""))))))</f>
        <v>休息</v>
      </c>
      <c r="N4" s="165" t="str">
        <f>IF(OR(D4="",D4="休息"),"休息",IF(COLOR(D4)=$H$1,"年假",IF(COLOR(D4)=$J$1,"事假",IF(COLOR(D4)=$L$1,"病假",IF(COLOR(D4)=$N$1,$M$1,CHOOSE(IF(COLOR(D4)=$B$1,4,IF(COLOR(D4)=$D$1,3,IF(COLOR(D4)=$F$1,1,0)))*IF('考勤辅助表-上午'!$M3="周末",2,1),"内勤","内勤加班","市内外勤","出差外勤","","市内外勤加班","","出差外勤加班","",""))))))</f>
        <v>休息</v>
      </c>
      <c r="O4" s="165" t="str">
        <f>IF(OR(E4="",E4="休息"),"休息",IF(COLOR(E4)=$H$1,"年假",IF(COLOR(E4)=$J$1,"事假",IF(COLOR(E4)=$L$1,"病假",IF(COLOR(E4)=$N$1,$M$1,CHOOSE(IF(COLOR(E4)=$B$1,4,IF(COLOR(E4)=$D$1,3,IF(COLOR(E4)=$F$1,1,0)))*IF('考勤辅助表-上午'!$M3="周末",2,1),"内勤","内勤加班","市内外勤","出差外勤","","市内外勤加班","","出差外勤加班","",""))))))</f>
        <v>休息</v>
      </c>
      <c r="P4" s="165" t="str">
        <f>IF(OR(F4="",F4="休息"),"休息",IF(COLOR(F4)=$H$1,"年假",IF(COLOR(F4)=$J$1,"事假",IF(COLOR(F4)=$L$1,"病假",IF(COLOR(F4)=$N$1,$M$1,CHOOSE(IF(COLOR(F4)=$B$1,4,IF(COLOR(F4)=$D$1,3,IF(COLOR(F4)=$F$1,1,0)))*IF('考勤辅助表-上午'!$M3="周末",2,1),"内勤","内勤加班","市内外勤","出差外勤","","市内外勤加班","","出差外勤加班","",""))))))</f>
        <v>休息</v>
      </c>
      <c r="Q4" s="165" t="str">
        <f>IF(OR(G4="",G4="休息"),"休息",IF(COLOR(G4)=$H$1,"年假",IF(COLOR(G4)=$J$1,"事假",IF(COLOR(G4)=$L$1,"病假",IF(COLOR(G4)=$N$1,$M$1,CHOOSE(IF(COLOR(G4)=$B$1,4,IF(COLOR(G4)=$D$1,3,IF(COLOR(G4)=$F$1,1,0)))*IF('考勤辅助表-上午'!$M3="周末",2,1),"内勤","内勤加班","市内外勤","出差外勤","","市内外勤加班","","出差外勤加班","",""))))))</f>
        <v>休息</v>
      </c>
      <c r="R4" s="165" t="str">
        <f>IF(OR(H4="",H4="休息"),"休息",IF(COLOR(H4)=$H$1,"年假",IF(COLOR(H4)=$J$1,"事假",IF(COLOR(H4)=$L$1,"病假",IF(COLOR(H4)=$N$1,$M$1,CHOOSE(IF(COLOR(H4)=$B$1,4,IF(COLOR(H4)=$D$1,3,IF(COLOR(H4)=$F$1,1,0)))*IF('考勤辅助表-上午'!$M3="周末",2,1),"内勤","内勤加班","市内外勤","出差外勤","","市内外勤加班","","出差外勤加班","",""))))))</f>
        <v>休息</v>
      </c>
      <c r="S4" s="165" t="str">
        <f>IF(OR(I4="",I4="休息"),"休息",IF(COLOR(I4)=$H$1,"年假",IF(COLOR(I4)=$J$1,"事假",IF(COLOR(I4)=$L$1,"病假",IF(COLOR(I4)=$N$1,$M$1,CHOOSE(IF(COLOR(I4)=$B$1,4,IF(COLOR(I4)=$D$1,3,IF(COLOR(I4)=$F$1,1,0)))*IF('考勤辅助表-上午'!$M3="周末",2,1),"内勤","内勤加班","市内外勤","出差外勤","","市内外勤加班","","出差外勤加班","",""))))))</f>
        <v>休息</v>
      </c>
      <c r="T4" s="165" t="str">
        <f>IF(OR(J4="",J4="休息"),"休息",IF(COLOR(J4)=$H$1,"年假",IF(COLOR(J4)=$J$1,"事假",IF(COLOR(J4)=$L$1,"病假",IF(COLOR(J4)=$N$1,$M$1,CHOOSE(IF(COLOR(J4)=$B$1,4,IF(COLOR(J4)=$D$1,3,IF(COLOR(J4)=$F$1,1,0)))*IF('考勤辅助表-上午'!$M3="周末",2,1),"内勤","内勤加班","市内外勤","出差外勤","","市内外勤加班","","出差外勤加班","",""))))))</f>
        <v>休息</v>
      </c>
      <c r="U4" s="165" t="str">
        <f>IF(OR(K4="",K4="休息"),"休息",IF(COLOR(K4)=$H$1,"年假",IF(COLOR(K4)=$J$1,"事假",IF(COLOR(K4)=$L$1,"病假",IF(COLOR(K4)=$N$1,$M$1,CHOOSE(IF(COLOR(K4)=$B$1,4,IF(COLOR(K4)=$D$1,3,IF(COLOR(K4)=$F$1,1,0)))*IF('考勤辅助表-上午'!$M3="周末",2,1),"内勤","内勤加班","市内外勤","出差外勤","","市内外勤加班","","出差外勤加班","",""))))))</f>
        <v>休息</v>
      </c>
      <c r="V4" s="165" t="str">
        <f>IF(OR(L4="",L4="休息"),"休息",IF(COLOR(L4)=$H$1,"年假",IF(COLOR(L4)=$J$1,"事假",IF(COLOR(L4)=$L$1,"病假",IF(COLOR(L4)=$N$1,$M$1,CHOOSE(IF(COLOR(L4)=$B$1,4,IF(COLOR(L4)=$D$1,3,IF(COLOR(L4)=$F$1,1,0)))*IF('考勤辅助表-上午'!$M3="周末",2,1),"内勤","内勤加班","市内外勤","出差外勤","","市内外勤加班","","出差外勤加班","",""))))))</f>
        <v>休息</v>
      </c>
      <c r="X4" s="167" t="b">
        <f>M4='考勤辅助表-上午'!C3</f>
        <v>0</v>
      </c>
      <c r="Y4" s="167" t="b">
        <f>N4='考勤辅助表-上午'!D3</f>
        <v>0</v>
      </c>
      <c r="Z4" s="167" t="b">
        <f>O4='考勤辅助表-上午'!E3</f>
        <v>0</v>
      </c>
      <c r="AA4" s="167" t="b">
        <f>P4='考勤辅助表-上午'!F3</f>
        <v>0</v>
      </c>
      <c r="AB4" s="167" t="b">
        <f>Q4='考勤辅助表-上午'!G3</f>
        <v>0</v>
      </c>
      <c r="AC4" s="167" t="b">
        <f>R4='考勤辅助表-上午'!H3</f>
        <v>0</v>
      </c>
      <c r="AD4" s="167" t="b">
        <f>S4='考勤辅助表-上午'!I3</f>
        <v>0</v>
      </c>
      <c r="AE4" s="167" t="b">
        <f>T4='考勤辅助表-上午'!J3</f>
        <v>0</v>
      </c>
      <c r="AF4" s="167" t="b">
        <f>U4='考勤辅助表-上午'!K3</f>
        <v>0</v>
      </c>
      <c r="AG4" s="167" t="b">
        <f>V4='考勤辅助表-上午'!L3</f>
        <v>0</v>
      </c>
    </row>
    <row r="5" s="140" customFormat="1" ht="22" customHeight="1" spans="1:33">
      <c r="A5" s="151">
        <f>'考勤辅助表-上午'!A4</f>
        <v>45141</v>
      </c>
      <c r="B5" s="151" t="str">
        <f>'考勤辅助表-上午'!B4</f>
        <v>星期四</v>
      </c>
      <c r="C5" s="152"/>
      <c r="D5" s="152"/>
      <c r="E5" s="152"/>
      <c r="F5" s="152"/>
      <c r="G5" s="153"/>
      <c r="H5" s="152"/>
      <c r="I5" s="152"/>
      <c r="J5" s="152"/>
      <c r="K5" s="152"/>
      <c r="L5" s="153"/>
      <c r="M5" s="165" t="str">
        <f>IF(OR(C5="",C5="休息"),"休息",IF(COLOR(C5)=$H$1,"年假",IF(COLOR(C5)=$J$1,"事假",IF(COLOR(C5)=$L$1,"病假",IF(COLOR(C5)=$N$1,$M$1,CHOOSE(IF(COLOR(C5)=$B$1,4,IF(COLOR(C5)=$D$1,3,IF(COLOR(C5)=$F$1,1,0)))*IF('考勤辅助表-上午'!$M4="周末",2,1),"内勤","内勤加班","市内外勤","出差外勤","","市内外勤加班","","出差外勤加班","",""))))))</f>
        <v>休息</v>
      </c>
      <c r="N5" s="165" t="str">
        <f>IF(OR(D5="",D5="休息"),"休息",IF(COLOR(D5)=$H$1,"年假",IF(COLOR(D5)=$J$1,"事假",IF(COLOR(D5)=$L$1,"病假",IF(COLOR(D5)=$N$1,$M$1,CHOOSE(IF(COLOR(D5)=$B$1,4,IF(COLOR(D5)=$D$1,3,IF(COLOR(D5)=$F$1,1,0)))*IF('考勤辅助表-上午'!$M4="周末",2,1),"内勤","内勤加班","市内外勤","出差外勤","","市内外勤加班","","出差外勤加班","",""))))))</f>
        <v>休息</v>
      </c>
      <c r="O5" s="165" t="str">
        <f>IF(OR(E5="",E5="休息"),"休息",IF(COLOR(E5)=$H$1,"年假",IF(COLOR(E5)=$J$1,"事假",IF(COLOR(E5)=$L$1,"病假",IF(COLOR(E5)=$N$1,$M$1,CHOOSE(IF(COLOR(E5)=$B$1,4,IF(COLOR(E5)=$D$1,3,IF(COLOR(E5)=$F$1,1,0)))*IF('考勤辅助表-上午'!$M4="周末",2,1),"内勤","内勤加班","市内外勤","出差外勤","","市内外勤加班","","出差外勤加班","",""))))))</f>
        <v>休息</v>
      </c>
      <c r="P5" s="165" t="str">
        <f>IF(OR(F5="",F5="休息"),"休息",IF(COLOR(F5)=$H$1,"年假",IF(COLOR(F5)=$J$1,"事假",IF(COLOR(F5)=$L$1,"病假",IF(COLOR(F5)=$N$1,$M$1,CHOOSE(IF(COLOR(F5)=$B$1,4,IF(COLOR(F5)=$D$1,3,IF(COLOR(F5)=$F$1,1,0)))*IF('考勤辅助表-上午'!$M4="周末",2,1),"内勤","内勤加班","市内外勤","出差外勤","","市内外勤加班","","出差外勤加班","",""))))))</f>
        <v>休息</v>
      </c>
      <c r="Q5" s="165" t="str">
        <f>IF(OR(G5="",G5="休息"),"休息",IF(COLOR(G5)=$H$1,"年假",IF(COLOR(G5)=$J$1,"事假",IF(COLOR(G5)=$L$1,"病假",IF(COLOR(G5)=$N$1,$M$1,CHOOSE(IF(COLOR(G5)=$B$1,4,IF(COLOR(G5)=$D$1,3,IF(COLOR(G5)=$F$1,1,0)))*IF('考勤辅助表-上午'!$M4="周末",2,1),"内勤","内勤加班","市内外勤","出差外勤","","市内外勤加班","","出差外勤加班","",""))))))</f>
        <v>休息</v>
      </c>
      <c r="R5" s="165" t="str">
        <f>IF(OR(H5="",H5="休息"),"休息",IF(COLOR(H5)=$H$1,"年假",IF(COLOR(H5)=$J$1,"事假",IF(COLOR(H5)=$L$1,"病假",IF(COLOR(H5)=$N$1,$M$1,CHOOSE(IF(COLOR(H5)=$B$1,4,IF(COLOR(H5)=$D$1,3,IF(COLOR(H5)=$F$1,1,0)))*IF('考勤辅助表-上午'!$M4="周末",2,1),"内勤","内勤加班","市内外勤","出差外勤","","市内外勤加班","","出差外勤加班","",""))))))</f>
        <v>休息</v>
      </c>
      <c r="S5" s="165" t="str">
        <f>IF(OR(I5="",I5="休息"),"休息",IF(COLOR(I5)=$H$1,"年假",IF(COLOR(I5)=$J$1,"事假",IF(COLOR(I5)=$L$1,"病假",IF(COLOR(I5)=$N$1,$M$1,CHOOSE(IF(COLOR(I5)=$B$1,4,IF(COLOR(I5)=$D$1,3,IF(COLOR(I5)=$F$1,1,0)))*IF('考勤辅助表-上午'!$M4="周末",2,1),"内勤","内勤加班","市内外勤","出差外勤","","市内外勤加班","","出差外勤加班","",""))))))</f>
        <v>休息</v>
      </c>
      <c r="T5" s="165" t="str">
        <f>IF(OR(J5="",J5="休息"),"休息",IF(COLOR(J5)=$H$1,"年假",IF(COLOR(J5)=$J$1,"事假",IF(COLOR(J5)=$L$1,"病假",IF(COLOR(J5)=$N$1,$M$1,CHOOSE(IF(COLOR(J5)=$B$1,4,IF(COLOR(J5)=$D$1,3,IF(COLOR(J5)=$F$1,1,0)))*IF('考勤辅助表-上午'!$M4="周末",2,1),"内勤","内勤加班","市内外勤","出差外勤","","市内外勤加班","","出差外勤加班","",""))))))</f>
        <v>休息</v>
      </c>
      <c r="U5" s="165" t="str">
        <f>IF(OR(K5="",K5="休息"),"休息",IF(COLOR(K5)=$H$1,"年假",IF(COLOR(K5)=$J$1,"事假",IF(COLOR(K5)=$L$1,"病假",IF(COLOR(K5)=$N$1,$M$1,CHOOSE(IF(COLOR(K5)=$B$1,4,IF(COLOR(K5)=$D$1,3,IF(COLOR(K5)=$F$1,1,0)))*IF('考勤辅助表-上午'!$M4="周末",2,1),"内勤","内勤加班","市内外勤","出差外勤","","市内外勤加班","","出差外勤加班","",""))))))</f>
        <v>休息</v>
      </c>
      <c r="V5" s="165" t="str">
        <f>IF(OR(L5="",L5="休息"),"休息",IF(COLOR(L5)=$H$1,"年假",IF(COLOR(L5)=$J$1,"事假",IF(COLOR(L5)=$L$1,"病假",IF(COLOR(L5)=$N$1,$M$1,CHOOSE(IF(COLOR(L5)=$B$1,4,IF(COLOR(L5)=$D$1,3,IF(COLOR(L5)=$F$1,1,0)))*IF('考勤辅助表-上午'!$M4="周末",2,1),"内勤","内勤加班","市内外勤","出差外勤","","市内外勤加班","","出差外勤加班","",""))))))</f>
        <v>休息</v>
      </c>
      <c r="X5" s="167" t="b">
        <f>M5='考勤辅助表-上午'!C4</f>
        <v>0</v>
      </c>
      <c r="Y5" s="167" t="b">
        <f>N5='考勤辅助表-上午'!D4</f>
        <v>0</v>
      </c>
      <c r="Z5" s="167" t="b">
        <f>O5='考勤辅助表-上午'!E4</f>
        <v>0</v>
      </c>
      <c r="AA5" s="167" t="b">
        <f>P5='考勤辅助表-上午'!F4</f>
        <v>0</v>
      </c>
      <c r="AB5" s="167" t="b">
        <f>Q5='考勤辅助表-上午'!G4</f>
        <v>0</v>
      </c>
      <c r="AC5" s="167" t="b">
        <f>R5='考勤辅助表-上午'!H4</f>
        <v>0</v>
      </c>
      <c r="AD5" s="167" t="b">
        <f>S5='考勤辅助表-上午'!I4</f>
        <v>0</v>
      </c>
      <c r="AE5" s="167" t="b">
        <f>T5='考勤辅助表-上午'!J4</f>
        <v>0</v>
      </c>
      <c r="AF5" s="167" t="b">
        <f>U5='考勤辅助表-上午'!K4</f>
        <v>0</v>
      </c>
      <c r="AG5" s="167" t="b">
        <f>V5='考勤辅助表-上午'!L4</f>
        <v>0</v>
      </c>
    </row>
    <row r="6" s="140" customFormat="1" ht="22" customHeight="1" spans="1:33">
      <c r="A6" s="151">
        <f>'考勤辅助表-上午'!A5</f>
        <v>45142</v>
      </c>
      <c r="B6" s="151" t="str">
        <f>'考勤辅助表-上午'!B5</f>
        <v>星期五</v>
      </c>
      <c r="C6" s="152"/>
      <c r="D6" s="152"/>
      <c r="E6" s="152"/>
      <c r="F6" s="152"/>
      <c r="G6" s="153"/>
      <c r="H6" s="152"/>
      <c r="I6" s="152"/>
      <c r="J6" s="152"/>
      <c r="K6" s="152"/>
      <c r="L6" s="153"/>
      <c r="M6" s="165" t="str">
        <f>IF(OR(C6="",C6="休息"),"休息",IF(COLOR(C6)=$H$1,"年假",IF(COLOR(C6)=$J$1,"事假",IF(COLOR(C6)=$L$1,"病假",IF(COLOR(C6)=$N$1,$M$1,CHOOSE(IF(COLOR(C6)=$B$1,4,IF(COLOR(C6)=$D$1,3,IF(COLOR(C6)=$F$1,1,0)))*IF('考勤辅助表-上午'!$M5="周末",2,1),"内勤","内勤加班","市内外勤","出差外勤","","市内外勤加班","","出差外勤加班","",""))))))</f>
        <v>休息</v>
      </c>
      <c r="N6" s="165" t="str">
        <f>IF(OR(D6="",D6="休息"),"休息",IF(COLOR(D6)=$H$1,"年假",IF(COLOR(D6)=$J$1,"事假",IF(COLOR(D6)=$L$1,"病假",IF(COLOR(D6)=$N$1,$M$1,CHOOSE(IF(COLOR(D6)=$B$1,4,IF(COLOR(D6)=$D$1,3,IF(COLOR(D6)=$F$1,1,0)))*IF('考勤辅助表-上午'!$M5="周末",2,1),"内勤","内勤加班","市内外勤","出差外勤","","市内外勤加班","","出差外勤加班","",""))))))</f>
        <v>休息</v>
      </c>
      <c r="O6" s="165" t="str">
        <f>IF(OR(E6="",E6="休息"),"休息",IF(COLOR(E6)=$H$1,"年假",IF(COLOR(E6)=$J$1,"事假",IF(COLOR(E6)=$L$1,"病假",IF(COLOR(E6)=$N$1,$M$1,CHOOSE(IF(COLOR(E6)=$B$1,4,IF(COLOR(E6)=$D$1,3,IF(COLOR(E6)=$F$1,1,0)))*IF('考勤辅助表-上午'!$M5="周末",2,1),"内勤","内勤加班","市内外勤","出差外勤","","市内外勤加班","","出差外勤加班","",""))))))</f>
        <v>休息</v>
      </c>
      <c r="P6" s="165" t="str">
        <f>IF(OR(F6="",F6="休息"),"休息",IF(COLOR(F6)=$H$1,"年假",IF(COLOR(F6)=$J$1,"事假",IF(COLOR(F6)=$L$1,"病假",IF(COLOR(F6)=$N$1,$M$1,CHOOSE(IF(COLOR(F6)=$B$1,4,IF(COLOR(F6)=$D$1,3,IF(COLOR(F6)=$F$1,1,0)))*IF('考勤辅助表-上午'!$M5="周末",2,1),"内勤","内勤加班","市内外勤","出差外勤","","市内外勤加班","","出差外勤加班","",""))))))</f>
        <v>休息</v>
      </c>
      <c r="Q6" s="165" t="str">
        <f>IF(OR(G6="",G6="休息"),"休息",IF(COLOR(G6)=$H$1,"年假",IF(COLOR(G6)=$J$1,"事假",IF(COLOR(G6)=$L$1,"病假",IF(COLOR(G6)=$N$1,$M$1,CHOOSE(IF(COLOR(G6)=$B$1,4,IF(COLOR(G6)=$D$1,3,IF(COLOR(G6)=$F$1,1,0)))*IF('考勤辅助表-上午'!$M5="周末",2,1),"内勤","内勤加班","市内外勤","出差外勤","","市内外勤加班","","出差外勤加班","",""))))))</f>
        <v>休息</v>
      </c>
      <c r="R6" s="165" t="str">
        <f>IF(OR(H6="",H6="休息"),"休息",IF(COLOR(H6)=$H$1,"年假",IF(COLOR(H6)=$J$1,"事假",IF(COLOR(H6)=$L$1,"病假",IF(COLOR(H6)=$N$1,$M$1,CHOOSE(IF(COLOR(H6)=$B$1,4,IF(COLOR(H6)=$D$1,3,IF(COLOR(H6)=$F$1,1,0)))*IF('考勤辅助表-上午'!$M5="周末",2,1),"内勤","内勤加班","市内外勤","出差外勤","","市内外勤加班","","出差外勤加班","",""))))))</f>
        <v>休息</v>
      </c>
      <c r="S6" s="165" t="str">
        <f>IF(OR(I6="",I6="休息"),"休息",IF(COLOR(I6)=$H$1,"年假",IF(COLOR(I6)=$J$1,"事假",IF(COLOR(I6)=$L$1,"病假",IF(COLOR(I6)=$N$1,$M$1,CHOOSE(IF(COLOR(I6)=$B$1,4,IF(COLOR(I6)=$D$1,3,IF(COLOR(I6)=$F$1,1,0)))*IF('考勤辅助表-上午'!$M5="周末",2,1),"内勤","内勤加班","市内外勤","出差外勤","","市内外勤加班","","出差外勤加班","",""))))))</f>
        <v>休息</v>
      </c>
      <c r="T6" s="165" t="str">
        <f>IF(OR(J6="",J6="休息"),"休息",IF(COLOR(J6)=$H$1,"年假",IF(COLOR(J6)=$J$1,"事假",IF(COLOR(J6)=$L$1,"病假",IF(COLOR(J6)=$N$1,$M$1,CHOOSE(IF(COLOR(J6)=$B$1,4,IF(COLOR(J6)=$D$1,3,IF(COLOR(J6)=$F$1,1,0)))*IF('考勤辅助表-上午'!$M5="周末",2,1),"内勤","内勤加班","市内外勤","出差外勤","","市内外勤加班","","出差外勤加班","",""))))))</f>
        <v>休息</v>
      </c>
      <c r="U6" s="165" t="str">
        <f>IF(OR(K6="",K6="休息"),"休息",IF(COLOR(K6)=$H$1,"年假",IF(COLOR(K6)=$J$1,"事假",IF(COLOR(K6)=$L$1,"病假",IF(COLOR(K6)=$N$1,$M$1,CHOOSE(IF(COLOR(K6)=$B$1,4,IF(COLOR(K6)=$D$1,3,IF(COLOR(K6)=$F$1,1,0)))*IF('考勤辅助表-上午'!$M5="周末",2,1),"内勤","内勤加班","市内外勤","出差外勤","","市内外勤加班","","出差外勤加班","",""))))))</f>
        <v>休息</v>
      </c>
      <c r="V6" s="165" t="str">
        <f>IF(OR(L6="",L6="休息"),"休息",IF(COLOR(L6)=$H$1,"年假",IF(COLOR(L6)=$J$1,"事假",IF(COLOR(L6)=$L$1,"病假",IF(COLOR(L6)=$N$1,$M$1,CHOOSE(IF(COLOR(L6)=$B$1,4,IF(COLOR(L6)=$D$1,3,IF(COLOR(L6)=$F$1,1,0)))*IF('考勤辅助表-上午'!$M5="周末",2,1),"内勤","内勤加班","市内外勤","出差外勤","","市内外勤加班","","出差外勤加班","",""))))))</f>
        <v>休息</v>
      </c>
      <c r="X6" s="167" t="b">
        <f>M6='考勤辅助表-上午'!C5</f>
        <v>0</v>
      </c>
      <c r="Y6" s="167" t="b">
        <f>N6='考勤辅助表-上午'!D5</f>
        <v>0</v>
      </c>
      <c r="Z6" s="167" t="b">
        <f>O6='考勤辅助表-上午'!E5</f>
        <v>0</v>
      </c>
      <c r="AA6" s="167" t="b">
        <f>P6='考勤辅助表-上午'!F5</f>
        <v>0</v>
      </c>
      <c r="AB6" s="167" t="b">
        <f>Q6='考勤辅助表-上午'!G5</f>
        <v>0</v>
      </c>
      <c r="AC6" s="167" t="b">
        <f>R6='考勤辅助表-上午'!H5</f>
        <v>0</v>
      </c>
      <c r="AD6" s="167" t="b">
        <f>S6='考勤辅助表-上午'!I5</f>
        <v>0</v>
      </c>
      <c r="AE6" s="167" t="b">
        <f>T6='考勤辅助表-上午'!J5</f>
        <v>0</v>
      </c>
      <c r="AF6" s="167" t="b">
        <f>U6='考勤辅助表-上午'!K5</f>
        <v>0</v>
      </c>
      <c r="AG6" s="167" t="b">
        <f>V6='考勤辅助表-上午'!L5</f>
        <v>0</v>
      </c>
    </row>
    <row r="7" s="140" customFormat="1" ht="22" customHeight="1" spans="1:33">
      <c r="A7" s="151">
        <f>'考勤辅助表-上午'!A6</f>
        <v>45143</v>
      </c>
      <c r="B7" s="151" t="str">
        <f>'考勤辅助表-上午'!B6</f>
        <v>星期六</v>
      </c>
      <c r="C7" s="152"/>
      <c r="D7" s="153"/>
      <c r="E7" s="154"/>
      <c r="F7" s="155"/>
      <c r="G7" s="153"/>
      <c r="H7" s="154"/>
      <c r="I7" s="157"/>
      <c r="J7" s="154"/>
      <c r="K7" s="154"/>
      <c r="L7" s="153"/>
      <c r="M7" s="165" t="str">
        <f>IF(OR(C7="",C7="休息"),"休息",IF(COLOR(C7)=$H$1,"年假",IF(COLOR(C7)=$J$1,"事假",IF(COLOR(C7)=$L$1,"病假",IF(COLOR(C7)=$N$1,$M$1,CHOOSE(IF(COLOR(C7)=$B$1,4,IF(COLOR(C7)=$D$1,3,IF(COLOR(C7)=$F$1,1,0)))*IF('考勤辅助表-上午'!$M6="周末",2,1),"内勤","内勤加班","市内外勤","出差外勤","","市内外勤加班","","出差外勤加班","",""))))))</f>
        <v>休息</v>
      </c>
      <c r="N7" s="165" t="str">
        <f>IF(OR(D7="",D7="休息"),"休息",IF(COLOR(D7)=$H$1,"年假",IF(COLOR(D7)=$J$1,"事假",IF(COLOR(D7)=$L$1,"病假",IF(COLOR(D7)=$N$1,$M$1,CHOOSE(IF(COLOR(D7)=$B$1,4,IF(COLOR(D7)=$D$1,3,IF(COLOR(D7)=$F$1,1,0)))*IF('考勤辅助表-上午'!$M6="周末",2,1),"内勤","内勤加班","市内外勤","出差外勤","","市内外勤加班","","出差外勤加班","",""))))))</f>
        <v>休息</v>
      </c>
      <c r="O7" s="165" t="str">
        <f>IF(OR(E7="",E7="休息"),"休息",IF(COLOR(E7)=$H$1,"年假",IF(COLOR(E7)=$J$1,"事假",IF(COLOR(E7)=$L$1,"病假",IF(COLOR(E7)=$N$1,$M$1,CHOOSE(IF(COLOR(E7)=$B$1,4,IF(COLOR(E7)=$D$1,3,IF(COLOR(E7)=$F$1,1,0)))*IF('考勤辅助表-上午'!$M6="周末",2,1),"内勤","内勤加班","市内外勤","出差外勤","","市内外勤加班","","出差外勤加班","",""))))))</f>
        <v>休息</v>
      </c>
      <c r="P7" s="165" t="str">
        <f>IF(OR(F7="",F7="休息"),"休息",IF(COLOR(F7)=$H$1,"年假",IF(COLOR(F7)=$J$1,"事假",IF(COLOR(F7)=$L$1,"病假",IF(COLOR(F7)=$N$1,$M$1,CHOOSE(IF(COLOR(F7)=$B$1,4,IF(COLOR(F7)=$D$1,3,IF(COLOR(F7)=$F$1,1,0)))*IF('考勤辅助表-上午'!$M6="周末",2,1),"内勤","内勤加班","市内外勤","出差外勤","","市内外勤加班","","出差外勤加班","",""))))))</f>
        <v>休息</v>
      </c>
      <c r="Q7" s="165" t="str">
        <f>IF(OR(G7="",G7="休息"),"休息",IF(COLOR(G7)=$H$1,"年假",IF(COLOR(G7)=$J$1,"事假",IF(COLOR(G7)=$L$1,"病假",IF(COLOR(G7)=$N$1,$M$1,CHOOSE(IF(COLOR(G7)=$B$1,4,IF(COLOR(G7)=$D$1,3,IF(COLOR(G7)=$F$1,1,0)))*IF('考勤辅助表-上午'!$M6="周末",2,1),"内勤","内勤加班","市内外勤","出差外勤","","市内外勤加班","","出差外勤加班","",""))))))</f>
        <v>休息</v>
      </c>
      <c r="R7" s="165" t="str">
        <f>IF(OR(H7="",H7="休息"),"休息",IF(COLOR(H7)=$H$1,"年假",IF(COLOR(H7)=$J$1,"事假",IF(COLOR(H7)=$L$1,"病假",IF(COLOR(H7)=$N$1,$M$1,CHOOSE(IF(COLOR(H7)=$B$1,4,IF(COLOR(H7)=$D$1,3,IF(COLOR(H7)=$F$1,1,0)))*IF('考勤辅助表-上午'!$M6="周末",2,1),"内勤","内勤加班","市内外勤","出差外勤","","市内外勤加班","","出差外勤加班","",""))))))</f>
        <v>休息</v>
      </c>
      <c r="S7" s="165" t="str">
        <f>IF(OR(I7="",I7="休息"),"休息",IF(COLOR(I7)=$H$1,"年假",IF(COLOR(I7)=$J$1,"事假",IF(COLOR(I7)=$L$1,"病假",IF(COLOR(I7)=$N$1,$M$1,CHOOSE(IF(COLOR(I7)=$B$1,4,IF(COLOR(I7)=$D$1,3,IF(COLOR(I7)=$F$1,1,0)))*IF('考勤辅助表-上午'!$M6="周末",2,1),"内勤","内勤加班","市内外勤","出差外勤","","市内外勤加班","","出差外勤加班","",""))))))</f>
        <v>休息</v>
      </c>
      <c r="T7" s="165" t="str">
        <f>IF(OR(J7="",J7="休息"),"休息",IF(COLOR(J7)=$H$1,"年假",IF(COLOR(J7)=$J$1,"事假",IF(COLOR(J7)=$L$1,"病假",IF(COLOR(J7)=$N$1,$M$1,CHOOSE(IF(COLOR(J7)=$B$1,4,IF(COLOR(J7)=$D$1,3,IF(COLOR(J7)=$F$1,1,0)))*IF('考勤辅助表-上午'!$M6="周末",2,1),"内勤","内勤加班","市内外勤","出差外勤","","市内外勤加班","","出差外勤加班","",""))))))</f>
        <v>休息</v>
      </c>
      <c r="U7" s="165" t="str">
        <f>IF(OR(K7="",K7="休息"),"休息",IF(COLOR(K7)=$H$1,"年假",IF(COLOR(K7)=$J$1,"事假",IF(COLOR(K7)=$L$1,"病假",IF(COLOR(K7)=$N$1,$M$1,CHOOSE(IF(COLOR(K7)=$B$1,4,IF(COLOR(K7)=$D$1,3,IF(COLOR(K7)=$F$1,1,0)))*IF('考勤辅助表-上午'!$M6="周末",2,1),"内勤","内勤加班","市内外勤","出差外勤","","市内外勤加班","","出差外勤加班","",""))))))</f>
        <v>休息</v>
      </c>
      <c r="V7" s="165" t="str">
        <f>IF(OR(L7="",L7="休息"),"休息",IF(COLOR(L7)=$H$1,"年假",IF(COLOR(L7)=$J$1,"事假",IF(COLOR(L7)=$L$1,"病假",IF(COLOR(L7)=$N$1,$M$1,CHOOSE(IF(COLOR(L7)=$B$1,4,IF(COLOR(L7)=$D$1,3,IF(COLOR(L7)=$F$1,1,0)))*IF('考勤辅助表-上午'!$M6="周末",2,1),"内勤","内勤加班","市内外勤","出差外勤","","市内外勤加班","","出差外勤加班","",""))))))</f>
        <v>休息</v>
      </c>
      <c r="X7" s="167" t="b">
        <f>M7='考勤辅助表-上午'!C6</f>
        <v>0</v>
      </c>
      <c r="Y7" s="167" t="b">
        <f>N7='考勤辅助表-上午'!D6</f>
        <v>0</v>
      </c>
      <c r="Z7" s="167" t="b">
        <f>O7='考勤辅助表-上午'!E6</f>
        <v>0</v>
      </c>
      <c r="AA7" s="167" t="b">
        <f>P7='考勤辅助表-上午'!F6</f>
        <v>0</v>
      </c>
      <c r="AB7" s="167" t="b">
        <f>Q7='考勤辅助表-上午'!G6</f>
        <v>0</v>
      </c>
      <c r="AC7" s="167" t="b">
        <f>R7='考勤辅助表-上午'!H6</f>
        <v>0</v>
      </c>
      <c r="AD7" s="167" t="b">
        <f>S7='考勤辅助表-上午'!I6</f>
        <v>0</v>
      </c>
      <c r="AE7" s="167" t="b">
        <f>T7='考勤辅助表-上午'!J6</f>
        <v>0</v>
      </c>
      <c r="AF7" s="167" t="b">
        <f>U7='考勤辅助表-上午'!K6</f>
        <v>0</v>
      </c>
      <c r="AG7" s="167" t="b">
        <f>V7='考勤辅助表-上午'!L6</f>
        <v>0</v>
      </c>
    </row>
    <row r="8" s="140" customFormat="1" ht="22" customHeight="1" spans="1:33">
      <c r="A8" s="151">
        <f>'考勤辅助表-上午'!A7</f>
        <v>45144</v>
      </c>
      <c r="B8" s="151" t="str">
        <f>'考勤辅助表-上午'!B7</f>
        <v>星期日</v>
      </c>
      <c r="C8" s="152"/>
      <c r="D8" s="153"/>
      <c r="E8" s="154"/>
      <c r="F8" s="154"/>
      <c r="G8" s="153"/>
      <c r="H8" s="154"/>
      <c r="I8" s="157"/>
      <c r="J8" s="154"/>
      <c r="K8" s="154"/>
      <c r="L8" s="153"/>
      <c r="M8" s="165" t="str">
        <f>IF(OR(C8="",C8="休息"),"休息",IF(COLOR(C8)=$H$1,"年假",IF(COLOR(C8)=$J$1,"事假",IF(COLOR(C8)=$L$1,"病假",IF(COLOR(C8)=$N$1,$M$1,CHOOSE(IF(COLOR(C8)=$B$1,4,IF(COLOR(C8)=$D$1,3,IF(COLOR(C8)=$F$1,1,0)))*IF('考勤辅助表-上午'!$M7="周末",2,1),"内勤","内勤加班","市内外勤","出差外勤","","市内外勤加班","","出差外勤加班","",""))))))</f>
        <v>休息</v>
      </c>
      <c r="N8" s="165" t="str">
        <f>IF(OR(D8="",D8="休息"),"休息",IF(COLOR(D8)=$H$1,"年假",IF(COLOR(D8)=$J$1,"事假",IF(COLOR(D8)=$L$1,"病假",IF(COLOR(D8)=$N$1,$M$1,CHOOSE(IF(COLOR(D8)=$B$1,4,IF(COLOR(D8)=$D$1,3,IF(COLOR(D8)=$F$1,1,0)))*IF('考勤辅助表-上午'!$M7="周末",2,1),"内勤","内勤加班","市内外勤","出差外勤","","市内外勤加班","","出差外勤加班","",""))))))</f>
        <v>休息</v>
      </c>
      <c r="O8" s="165" t="str">
        <f>IF(OR(E8="",E8="休息"),"休息",IF(COLOR(E8)=$H$1,"年假",IF(COLOR(E8)=$J$1,"事假",IF(COLOR(E8)=$L$1,"病假",IF(COLOR(E8)=$N$1,$M$1,CHOOSE(IF(COLOR(E8)=$B$1,4,IF(COLOR(E8)=$D$1,3,IF(COLOR(E8)=$F$1,1,0)))*IF('考勤辅助表-上午'!$M7="周末",2,1),"内勤","内勤加班","市内外勤","出差外勤","","市内外勤加班","","出差外勤加班","",""))))))</f>
        <v>休息</v>
      </c>
      <c r="P8" s="165" t="str">
        <f>IF(OR(F8="",F8="休息"),"休息",IF(COLOR(F8)=$H$1,"年假",IF(COLOR(F8)=$J$1,"事假",IF(COLOR(F8)=$L$1,"病假",IF(COLOR(F8)=$N$1,$M$1,CHOOSE(IF(COLOR(F8)=$B$1,4,IF(COLOR(F8)=$D$1,3,IF(COLOR(F8)=$F$1,1,0)))*IF('考勤辅助表-上午'!$M7="周末",2,1),"内勤","内勤加班","市内外勤","出差外勤","","市内外勤加班","","出差外勤加班","",""))))))</f>
        <v>休息</v>
      </c>
      <c r="Q8" s="165" t="str">
        <f>IF(OR(G8="",G8="休息"),"休息",IF(COLOR(G8)=$H$1,"年假",IF(COLOR(G8)=$J$1,"事假",IF(COLOR(G8)=$L$1,"病假",IF(COLOR(G8)=$N$1,$M$1,CHOOSE(IF(COLOR(G8)=$B$1,4,IF(COLOR(G8)=$D$1,3,IF(COLOR(G8)=$F$1,1,0)))*IF('考勤辅助表-上午'!$M7="周末",2,1),"内勤","内勤加班","市内外勤","出差外勤","","市内外勤加班","","出差外勤加班","",""))))))</f>
        <v>休息</v>
      </c>
      <c r="R8" s="165" t="str">
        <f>IF(OR(H8="",H8="休息"),"休息",IF(COLOR(H8)=$H$1,"年假",IF(COLOR(H8)=$J$1,"事假",IF(COLOR(H8)=$L$1,"病假",IF(COLOR(H8)=$N$1,$M$1,CHOOSE(IF(COLOR(H8)=$B$1,4,IF(COLOR(H8)=$D$1,3,IF(COLOR(H8)=$F$1,1,0)))*IF('考勤辅助表-上午'!$M7="周末",2,1),"内勤","内勤加班","市内外勤","出差外勤","","市内外勤加班","","出差外勤加班","",""))))))</f>
        <v>休息</v>
      </c>
      <c r="S8" s="165" t="str">
        <f>IF(OR(I8="",I8="休息"),"休息",IF(COLOR(I8)=$H$1,"年假",IF(COLOR(I8)=$J$1,"事假",IF(COLOR(I8)=$L$1,"病假",IF(COLOR(I8)=$N$1,$M$1,CHOOSE(IF(COLOR(I8)=$B$1,4,IF(COLOR(I8)=$D$1,3,IF(COLOR(I8)=$F$1,1,0)))*IF('考勤辅助表-上午'!$M7="周末",2,1),"内勤","内勤加班","市内外勤","出差外勤","","市内外勤加班","","出差外勤加班","",""))))))</f>
        <v>休息</v>
      </c>
      <c r="T8" s="165" t="str">
        <f>IF(OR(J8="",J8="休息"),"休息",IF(COLOR(J8)=$H$1,"年假",IF(COLOR(J8)=$J$1,"事假",IF(COLOR(J8)=$L$1,"病假",IF(COLOR(J8)=$N$1,$M$1,CHOOSE(IF(COLOR(J8)=$B$1,4,IF(COLOR(J8)=$D$1,3,IF(COLOR(J8)=$F$1,1,0)))*IF('考勤辅助表-上午'!$M7="周末",2,1),"内勤","内勤加班","市内外勤","出差外勤","","市内外勤加班","","出差外勤加班","",""))))))</f>
        <v>休息</v>
      </c>
      <c r="U8" s="165" t="str">
        <f>IF(OR(K8="",K8="休息"),"休息",IF(COLOR(K8)=$H$1,"年假",IF(COLOR(K8)=$J$1,"事假",IF(COLOR(K8)=$L$1,"病假",IF(COLOR(K8)=$N$1,$M$1,CHOOSE(IF(COLOR(K8)=$B$1,4,IF(COLOR(K8)=$D$1,3,IF(COLOR(K8)=$F$1,1,0)))*IF('考勤辅助表-上午'!$M7="周末",2,1),"内勤","内勤加班","市内外勤","出差外勤","","市内外勤加班","","出差外勤加班","",""))))))</f>
        <v>休息</v>
      </c>
      <c r="V8" s="165" t="str">
        <f>IF(OR(L8="",L8="休息"),"休息",IF(COLOR(L8)=$H$1,"年假",IF(COLOR(L8)=$J$1,"事假",IF(COLOR(L8)=$L$1,"病假",IF(COLOR(L8)=$N$1,$M$1,CHOOSE(IF(COLOR(L8)=$B$1,4,IF(COLOR(L8)=$D$1,3,IF(COLOR(L8)=$F$1,1,0)))*IF('考勤辅助表-上午'!$M7="周末",2,1),"内勤","内勤加班","市内外勤","出差外勤","","市内外勤加班","","出差外勤加班","",""))))))</f>
        <v>休息</v>
      </c>
      <c r="X8" s="167" t="b">
        <f>M8='考勤辅助表-上午'!C7</f>
        <v>0</v>
      </c>
      <c r="Y8" s="167" t="b">
        <f>N8='考勤辅助表-上午'!D7</f>
        <v>0</v>
      </c>
      <c r="Z8" s="167" t="b">
        <f>O8='考勤辅助表-上午'!E7</f>
        <v>0</v>
      </c>
      <c r="AA8" s="167" t="b">
        <f>P8='考勤辅助表-上午'!F7</f>
        <v>0</v>
      </c>
      <c r="AB8" s="167" t="b">
        <f>Q8='考勤辅助表-上午'!G7</f>
        <v>0</v>
      </c>
      <c r="AC8" s="167" t="b">
        <f>R8='考勤辅助表-上午'!H7</f>
        <v>0</v>
      </c>
      <c r="AD8" s="167" t="b">
        <f>S8='考勤辅助表-上午'!I7</f>
        <v>0</v>
      </c>
      <c r="AE8" s="167" t="b">
        <f>T8='考勤辅助表-上午'!J7</f>
        <v>0</v>
      </c>
      <c r="AF8" s="167" t="b">
        <f>U8='考勤辅助表-上午'!K7</f>
        <v>0</v>
      </c>
      <c r="AG8" s="167" t="b">
        <f>V8='考勤辅助表-上午'!L7</f>
        <v>0</v>
      </c>
    </row>
    <row r="9" s="140" customFormat="1" ht="22" customHeight="1" spans="1:33">
      <c r="A9" s="151">
        <f>'考勤辅助表-上午'!A8</f>
        <v>45145</v>
      </c>
      <c r="B9" s="151" t="str">
        <f>'考勤辅助表-上午'!B8</f>
        <v>星期一</v>
      </c>
      <c r="C9" s="152"/>
      <c r="D9" s="153"/>
      <c r="E9" s="154"/>
      <c r="F9" s="152"/>
      <c r="G9" s="153"/>
      <c r="H9" s="154"/>
      <c r="I9" s="157"/>
      <c r="J9" s="154"/>
      <c r="K9" s="154"/>
      <c r="L9" s="153"/>
      <c r="M9" s="165" t="str">
        <f>IF(OR(C9="",C9="休息"),"休息",IF(COLOR(C9)=$H$1,"年假",IF(COLOR(C9)=$J$1,"事假",IF(COLOR(C9)=$L$1,"病假",IF(COLOR(C9)=$N$1,$M$1,CHOOSE(IF(COLOR(C9)=$B$1,4,IF(COLOR(C9)=$D$1,3,IF(COLOR(C9)=$F$1,1,0)))*IF('考勤辅助表-上午'!$M8="周末",2,1),"内勤","内勤加班","市内外勤","出差外勤","","市内外勤加班","","出差外勤加班","",""))))))</f>
        <v>休息</v>
      </c>
      <c r="N9" s="165" t="str">
        <f>IF(OR(D9="",D9="休息"),"休息",IF(COLOR(D9)=$H$1,"年假",IF(COLOR(D9)=$J$1,"事假",IF(COLOR(D9)=$L$1,"病假",IF(COLOR(D9)=$N$1,$M$1,CHOOSE(IF(COLOR(D9)=$B$1,4,IF(COLOR(D9)=$D$1,3,IF(COLOR(D9)=$F$1,1,0)))*IF('考勤辅助表-上午'!$M8="周末",2,1),"内勤","内勤加班","市内外勤","出差外勤","","市内外勤加班","","出差外勤加班","",""))))))</f>
        <v>休息</v>
      </c>
      <c r="O9" s="165" t="str">
        <f>IF(OR(E9="",E9="休息"),"休息",IF(COLOR(E9)=$H$1,"年假",IF(COLOR(E9)=$J$1,"事假",IF(COLOR(E9)=$L$1,"病假",IF(COLOR(E9)=$N$1,$M$1,CHOOSE(IF(COLOR(E9)=$B$1,4,IF(COLOR(E9)=$D$1,3,IF(COLOR(E9)=$F$1,1,0)))*IF('考勤辅助表-上午'!$M8="周末",2,1),"内勤","内勤加班","市内外勤","出差外勤","","市内外勤加班","","出差外勤加班","",""))))))</f>
        <v>休息</v>
      </c>
      <c r="P9" s="165" t="str">
        <f>IF(OR(F9="",F9="休息"),"休息",IF(COLOR(F9)=$H$1,"年假",IF(COLOR(F9)=$J$1,"事假",IF(COLOR(F9)=$L$1,"病假",IF(COLOR(F9)=$N$1,$M$1,CHOOSE(IF(COLOR(F9)=$B$1,4,IF(COLOR(F9)=$D$1,3,IF(COLOR(F9)=$F$1,1,0)))*IF('考勤辅助表-上午'!$M8="周末",2,1),"内勤","内勤加班","市内外勤","出差外勤","","市内外勤加班","","出差外勤加班","",""))))))</f>
        <v>休息</v>
      </c>
      <c r="Q9" s="165" t="str">
        <f>IF(OR(G9="",G9="休息"),"休息",IF(COLOR(G9)=$H$1,"年假",IF(COLOR(G9)=$J$1,"事假",IF(COLOR(G9)=$L$1,"病假",IF(COLOR(G9)=$N$1,$M$1,CHOOSE(IF(COLOR(G9)=$B$1,4,IF(COLOR(G9)=$D$1,3,IF(COLOR(G9)=$F$1,1,0)))*IF('考勤辅助表-上午'!$M8="周末",2,1),"内勤","内勤加班","市内外勤","出差外勤","","市内外勤加班","","出差外勤加班","",""))))))</f>
        <v>休息</v>
      </c>
      <c r="R9" s="165" t="str">
        <f>IF(OR(H9="",H9="休息"),"休息",IF(COLOR(H9)=$H$1,"年假",IF(COLOR(H9)=$J$1,"事假",IF(COLOR(H9)=$L$1,"病假",IF(COLOR(H9)=$N$1,$M$1,CHOOSE(IF(COLOR(H9)=$B$1,4,IF(COLOR(H9)=$D$1,3,IF(COLOR(H9)=$F$1,1,0)))*IF('考勤辅助表-上午'!$M8="周末",2,1),"内勤","内勤加班","市内外勤","出差外勤","","市内外勤加班","","出差外勤加班","",""))))))</f>
        <v>休息</v>
      </c>
      <c r="S9" s="165" t="str">
        <f>IF(OR(I9="",I9="休息"),"休息",IF(COLOR(I9)=$H$1,"年假",IF(COLOR(I9)=$J$1,"事假",IF(COLOR(I9)=$L$1,"病假",IF(COLOR(I9)=$N$1,$M$1,CHOOSE(IF(COLOR(I9)=$B$1,4,IF(COLOR(I9)=$D$1,3,IF(COLOR(I9)=$F$1,1,0)))*IF('考勤辅助表-上午'!$M8="周末",2,1),"内勤","内勤加班","市内外勤","出差外勤","","市内外勤加班","","出差外勤加班","",""))))))</f>
        <v>休息</v>
      </c>
      <c r="T9" s="165" t="str">
        <f>IF(OR(J9="",J9="休息"),"休息",IF(COLOR(J9)=$H$1,"年假",IF(COLOR(J9)=$J$1,"事假",IF(COLOR(J9)=$L$1,"病假",IF(COLOR(J9)=$N$1,$M$1,CHOOSE(IF(COLOR(J9)=$B$1,4,IF(COLOR(J9)=$D$1,3,IF(COLOR(J9)=$F$1,1,0)))*IF('考勤辅助表-上午'!$M8="周末",2,1),"内勤","内勤加班","市内外勤","出差外勤","","市内外勤加班","","出差外勤加班","",""))))))</f>
        <v>休息</v>
      </c>
      <c r="U9" s="165" t="str">
        <f>IF(OR(K9="",K9="休息"),"休息",IF(COLOR(K9)=$H$1,"年假",IF(COLOR(K9)=$J$1,"事假",IF(COLOR(K9)=$L$1,"病假",IF(COLOR(K9)=$N$1,$M$1,CHOOSE(IF(COLOR(K9)=$B$1,4,IF(COLOR(K9)=$D$1,3,IF(COLOR(K9)=$F$1,1,0)))*IF('考勤辅助表-上午'!$M8="周末",2,1),"内勤","内勤加班","市内外勤","出差外勤","","市内外勤加班","","出差外勤加班","",""))))))</f>
        <v>休息</v>
      </c>
      <c r="V9" s="165" t="str">
        <f>IF(OR(L9="",L9="休息"),"休息",IF(COLOR(L9)=$H$1,"年假",IF(COLOR(L9)=$J$1,"事假",IF(COLOR(L9)=$L$1,"病假",IF(COLOR(L9)=$N$1,$M$1,CHOOSE(IF(COLOR(L9)=$B$1,4,IF(COLOR(L9)=$D$1,3,IF(COLOR(L9)=$F$1,1,0)))*IF('考勤辅助表-上午'!$M8="周末",2,1),"内勤","内勤加班","市内外勤","出差外勤","","市内外勤加班","","出差外勤加班","",""))))))</f>
        <v>休息</v>
      </c>
      <c r="X9" s="167" t="b">
        <f>M9='考勤辅助表-上午'!C8</f>
        <v>0</v>
      </c>
      <c r="Y9" s="167" t="b">
        <f>N9='考勤辅助表-上午'!D8</f>
        <v>0</v>
      </c>
      <c r="Z9" s="167" t="b">
        <f>O9='考勤辅助表-上午'!E8</f>
        <v>0</v>
      </c>
      <c r="AA9" s="167" t="b">
        <f>P9='考勤辅助表-上午'!F8</f>
        <v>0</v>
      </c>
      <c r="AB9" s="167" t="b">
        <f>Q9='考勤辅助表-上午'!G8</f>
        <v>0</v>
      </c>
      <c r="AC9" s="167" t="b">
        <f>R9='考勤辅助表-上午'!H8</f>
        <v>0</v>
      </c>
      <c r="AD9" s="167" t="b">
        <f>S9='考勤辅助表-上午'!I8</f>
        <v>0</v>
      </c>
      <c r="AE9" s="167" t="b">
        <f>T9='考勤辅助表-上午'!J8</f>
        <v>0</v>
      </c>
      <c r="AF9" s="167" t="b">
        <f>U9='考勤辅助表-上午'!K8</f>
        <v>0</v>
      </c>
      <c r="AG9" s="167" t="b">
        <f>V9='考勤辅助表-上午'!L8</f>
        <v>0</v>
      </c>
    </row>
    <row r="10" s="140" customFormat="1" ht="22" customHeight="1" spans="1:33">
      <c r="A10" s="147">
        <f>'考勤辅助表-上午'!A9</f>
        <v>45146</v>
      </c>
      <c r="B10" s="147" t="str">
        <f>'考勤辅助表-上午'!B9</f>
        <v>星期二</v>
      </c>
      <c r="C10" s="156"/>
      <c r="D10" s="148"/>
      <c r="E10" s="156"/>
      <c r="F10" s="156"/>
      <c r="G10" s="148"/>
      <c r="H10" s="156"/>
      <c r="I10" s="156"/>
      <c r="J10" s="156"/>
      <c r="K10" s="156"/>
      <c r="L10" s="148"/>
      <c r="M10" s="165" t="str">
        <f>IF(OR(C10="",C10="休息"),"休息",IF(COLOR(C10)=$H$1,"年假",IF(COLOR(C10)=$J$1,"事假",IF(COLOR(C10)=$L$1,"病假",IF(COLOR(C10)=$N$1,$M$1,CHOOSE(IF(COLOR(C10)=$B$1,4,IF(COLOR(C10)=$D$1,3,IF(COLOR(C10)=$F$1,1,0)))*IF('考勤辅助表-上午'!$M9="周末",2,1),"内勤","内勤加班","市内外勤","出差外勤","","市内外勤加班","","出差外勤加班","",""))))))</f>
        <v>休息</v>
      </c>
      <c r="N10" s="165" t="str">
        <f>IF(OR(D10="",D10="休息"),"休息",IF(COLOR(D10)=$H$1,"年假",IF(COLOR(D10)=$J$1,"事假",IF(COLOR(D10)=$L$1,"病假",IF(COLOR(D10)=$N$1,$M$1,CHOOSE(IF(COLOR(D10)=$B$1,4,IF(COLOR(D10)=$D$1,3,IF(COLOR(D10)=$F$1,1,0)))*IF('考勤辅助表-上午'!$M9="周末",2,1),"内勤","内勤加班","市内外勤","出差外勤","","市内外勤加班","","出差外勤加班","",""))))))</f>
        <v>休息</v>
      </c>
      <c r="O10" s="165" t="str">
        <f>IF(OR(E10="",E10="休息"),"休息",IF(COLOR(E10)=$H$1,"年假",IF(COLOR(E10)=$J$1,"事假",IF(COLOR(E10)=$L$1,"病假",IF(COLOR(E10)=$N$1,$M$1,CHOOSE(IF(COLOR(E10)=$B$1,4,IF(COLOR(E10)=$D$1,3,IF(COLOR(E10)=$F$1,1,0)))*IF('考勤辅助表-上午'!$M9="周末",2,1),"内勤","内勤加班","市内外勤","出差外勤","","市内外勤加班","","出差外勤加班","",""))))))</f>
        <v>休息</v>
      </c>
      <c r="P10" s="165" t="str">
        <f>IF(OR(F10="",F10="休息"),"休息",IF(COLOR(F10)=$H$1,"年假",IF(COLOR(F10)=$J$1,"事假",IF(COLOR(F10)=$L$1,"病假",IF(COLOR(F10)=$N$1,$M$1,CHOOSE(IF(COLOR(F10)=$B$1,4,IF(COLOR(F10)=$D$1,3,IF(COLOR(F10)=$F$1,1,0)))*IF('考勤辅助表-上午'!$M9="周末",2,1),"内勤","内勤加班","市内外勤","出差外勤","","市内外勤加班","","出差外勤加班","",""))))))</f>
        <v>休息</v>
      </c>
      <c r="Q10" s="165" t="str">
        <f>IF(OR(G10="",G10="休息"),"休息",IF(COLOR(G10)=$H$1,"年假",IF(COLOR(G10)=$J$1,"事假",IF(COLOR(G10)=$L$1,"病假",IF(COLOR(G10)=$N$1,$M$1,CHOOSE(IF(COLOR(G10)=$B$1,4,IF(COLOR(G10)=$D$1,3,IF(COLOR(G10)=$F$1,1,0)))*IF('考勤辅助表-上午'!$M9="周末",2,1),"内勤","内勤加班","市内外勤","出差外勤","","市内外勤加班","","出差外勤加班","",""))))))</f>
        <v>休息</v>
      </c>
      <c r="R10" s="165" t="str">
        <f>IF(OR(H10="",H10="休息"),"休息",IF(COLOR(H10)=$H$1,"年假",IF(COLOR(H10)=$J$1,"事假",IF(COLOR(H10)=$L$1,"病假",IF(COLOR(H10)=$N$1,$M$1,CHOOSE(IF(COLOR(H10)=$B$1,4,IF(COLOR(H10)=$D$1,3,IF(COLOR(H10)=$F$1,1,0)))*IF('考勤辅助表-上午'!$M9="周末",2,1),"内勤","内勤加班","市内外勤","出差外勤","","市内外勤加班","","出差外勤加班","",""))))))</f>
        <v>休息</v>
      </c>
      <c r="S10" s="165" t="str">
        <f>IF(OR(I10="",I10="休息"),"休息",IF(COLOR(I10)=$H$1,"年假",IF(COLOR(I10)=$J$1,"事假",IF(COLOR(I10)=$L$1,"病假",IF(COLOR(I10)=$N$1,$M$1,CHOOSE(IF(COLOR(I10)=$B$1,4,IF(COLOR(I10)=$D$1,3,IF(COLOR(I10)=$F$1,1,0)))*IF('考勤辅助表-上午'!$M9="周末",2,1),"内勤","内勤加班","市内外勤","出差外勤","","市内外勤加班","","出差外勤加班","",""))))))</f>
        <v>休息</v>
      </c>
      <c r="T10" s="165" t="str">
        <f>IF(OR(J10="",J10="休息"),"休息",IF(COLOR(J10)=$H$1,"年假",IF(COLOR(J10)=$J$1,"事假",IF(COLOR(J10)=$L$1,"病假",IF(COLOR(J10)=$N$1,$M$1,CHOOSE(IF(COLOR(J10)=$B$1,4,IF(COLOR(J10)=$D$1,3,IF(COLOR(J10)=$F$1,1,0)))*IF('考勤辅助表-上午'!$M9="周末",2,1),"内勤","内勤加班","市内外勤","出差外勤","","市内外勤加班","","出差外勤加班","",""))))))</f>
        <v>休息</v>
      </c>
      <c r="U10" s="165" t="str">
        <f>IF(OR(K10="",K10="休息"),"休息",IF(COLOR(K10)=$H$1,"年假",IF(COLOR(K10)=$J$1,"事假",IF(COLOR(K10)=$L$1,"病假",IF(COLOR(K10)=$N$1,$M$1,CHOOSE(IF(COLOR(K10)=$B$1,4,IF(COLOR(K10)=$D$1,3,IF(COLOR(K10)=$F$1,1,0)))*IF('考勤辅助表-上午'!$M9="周末",2,1),"内勤","内勤加班","市内外勤","出差外勤","","市内外勤加班","","出差外勤加班","",""))))))</f>
        <v>休息</v>
      </c>
      <c r="V10" s="165" t="str">
        <f>IF(OR(L10="",L10="休息"),"休息",IF(COLOR(L10)=$H$1,"年假",IF(COLOR(L10)=$J$1,"事假",IF(COLOR(L10)=$L$1,"病假",IF(COLOR(L10)=$N$1,$M$1,CHOOSE(IF(COLOR(L10)=$B$1,4,IF(COLOR(L10)=$D$1,3,IF(COLOR(L10)=$F$1,1,0)))*IF('考勤辅助表-上午'!$M9="周末",2,1),"内勤","内勤加班","市内外勤","出差外勤","","市内外勤加班","","出差外勤加班","",""))))))</f>
        <v>休息</v>
      </c>
      <c r="X10" s="167" t="b">
        <f>M10='考勤辅助表-上午'!C9</f>
        <v>0</v>
      </c>
      <c r="Y10" s="167" t="b">
        <f>N10='考勤辅助表-上午'!D9</f>
        <v>0</v>
      </c>
      <c r="Z10" s="167" t="b">
        <f>O10='考勤辅助表-上午'!E9</f>
        <v>0</v>
      </c>
      <c r="AA10" s="167" t="b">
        <f>P10='考勤辅助表-上午'!F9</f>
        <v>0</v>
      </c>
      <c r="AB10" s="167" t="b">
        <f>Q10='考勤辅助表-上午'!G9</f>
        <v>0</v>
      </c>
      <c r="AC10" s="167" t="b">
        <f>R10='考勤辅助表-上午'!H9</f>
        <v>0</v>
      </c>
      <c r="AD10" s="167" t="b">
        <f>S10='考勤辅助表-上午'!I9</f>
        <v>0</v>
      </c>
      <c r="AE10" s="167" t="b">
        <f>T10='考勤辅助表-上午'!J9</f>
        <v>0</v>
      </c>
      <c r="AF10" s="167" t="b">
        <f>U10='考勤辅助表-上午'!K9</f>
        <v>0</v>
      </c>
      <c r="AG10" s="167" t="b">
        <f>V10='考勤辅助表-上午'!L9</f>
        <v>0</v>
      </c>
    </row>
    <row r="11" s="140" customFormat="1" ht="22" customHeight="1" spans="1:33">
      <c r="A11" s="147">
        <f>'考勤辅助表-上午'!A10</f>
        <v>45147</v>
      </c>
      <c r="B11" s="147" t="str">
        <f>'考勤辅助表-上午'!B10</f>
        <v>星期三</v>
      </c>
      <c r="C11" s="156"/>
      <c r="D11" s="156"/>
      <c r="E11" s="156"/>
      <c r="F11" s="156"/>
      <c r="G11" s="148"/>
      <c r="H11" s="150"/>
      <c r="I11" s="158"/>
      <c r="J11" s="150"/>
      <c r="K11" s="150"/>
      <c r="L11" s="148"/>
      <c r="M11" s="165" t="str">
        <f>IF(OR(C11="",C11="休息"),"休息",IF(COLOR(C11)=$H$1,"年假",IF(COLOR(C11)=$J$1,"事假",IF(COLOR(C11)=$L$1,"病假",IF(COLOR(C11)=$N$1,$M$1,CHOOSE(IF(COLOR(C11)=$B$1,4,IF(COLOR(C11)=$D$1,3,IF(COLOR(C11)=$F$1,1,0)))*IF('考勤辅助表-上午'!$M10="周末",2,1),"内勤","内勤加班","市内外勤","出差外勤","","市内外勤加班","","出差外勤加班","",""))))))</f>
        <v>休息</v>
      </c>
      <c r="N11" s="165" t="str">
        <f>IF(OR(D11="",D11="休息"),"休息",IF(COLOR(D11)=$H$1,"年假",IF(COLOR(D11)=$J$1,"事假",IF(COLOR(D11)=$L$1,"病假",IF(COLOR(D11)=$N$1,$M$1,CHOOSE(IF(COLOR(D11)=$B$1,4,IF(COLOR(D11)=$D$1,3,IF(COLOR(D11)=$F$1,1,0)))*IF('考勤辅助表-上午'!$M10="周末",2,1),"内勤","内勤加班","市内外勤","出差外勤","","市内外勤加班","","出差外勤加班","",""))))))</f>
        <v>休息</v>
      </c>
      <c r="O11" s="165" t="str">
        <f>IF(OR(E11="",E11="休息"),"休息",IF(COLOR(E11)=$H$1,"年假",IF(COLOR(E11)=$J$1,"事假",IF(COLOR(E11)=$L$1,"病假",IF(COLOR(E11)=$N$1,$M$1,CHOOSE(IF(COLOR(E11)=$B$1,4,IF(COLOR(E11)=$D$1,3,IF(COLOR(E11)=$F$1,1,0)))*IF('考勤辅助表-上午'!$M10="周末",2,1),"内勤","内勤加班","市内外勤","出差外勤","","市内外勤加班","","出差外勤加班","",""))))))</f>
        <v>休息</v>
      </c>
      <c r="P11" s="165" t="str">
        <f>IF(OR(F11="",F11="休息"),"休息",IF(COLOR(F11)=$H$1,"年假",IF(COLOR(F11)=$J$1,"事假",IF(COLOR(F11)=$L$1,"病假",IF(COLOR(F11)=$N$1,$M$1,CHOOSE(IF(COLOR(F11)=$B$1,4,IF(COLOR(F11)=$D$1,3,IF(COLOR(F11)=$F$1,1,0)))*IF('考勤辅助表-上午'!$M10="周末",2,1),"内勤","内勤加班","市内外勤","出差外勤","","市内外勤加班","","出差外勤加班","",""))))))</f>
        <v>休息</v>
      </c>
      <c r="Q11" s="165" t="str">
        <f>IF(OR(G11="",G11="休息"),"休息",IF(COLOR(G11)=$H$1,"年假",IF(COLOR(G11)=$J$1,"事假",IF(COLOR(G11)=$L$1,"病假",IF(COLOR(G11)=$N$1,$M$1,CHOOSE(IF(COLOR(G11)=$B$1,4,IF(COLOR(G11)=$D$1,3,IF(COLOR(G11)=$F$1,1,0)))*IF('考勤辅助表-上午'!$M10="周末",2,1),"内勤","内勤加班","市内外勤","出差外勤","","市内外勤加班","","出差外勤加班","",""))))))</f>
        <v>休息</v>
      </c>
      <c r="R11" s="165" t="str">
        <f>IF(OR(H11="",H11="休息"),"休息",IF(COLOR(H11)=$H$1,"年假",IF(COLOR(H11)=$J$1,"事假",IF(COLOR(H11)=$L$1,"病假",IF(COLOR(H11)=$N$1,$M$1,CHOOSE(IF(COLOR(H11)=$B$1,4,IF(COLOR(H11)=$D$1,3,IF(COLOR(H11)=$F$1,1,0)))*IF('考勤辅助表-上午'!$M10="周末",2,1),"内勤","内勤加班","市内外勤","出差外勤","","市内外勤加班","","出差外勤加班","",""))))))</f>
        <v>休息</v>
      </c>
      <c r="S11" s="165" t="str">
        <f>IF(OR(I11="",I11="休息"),"休息",IF(COLOR(I11)=$H$1,"年假",IF(COLOR(I11)=$J$1,"事假",IF(COLOR(I11)=$L$1,"病假",IF(COLOR(I11)=$N$1,$M$1,CHOOSE(IF(COLOR(I11)=$B$1,4,IF(COLOR(I11)=$D$1,3,IF(COLOR(I11)=$F$1,1,0)))*IF('考勤辅助表-上午'!$M10="周末",2,1),"内勤","内勤加班","市内外勤","出差外勤","","市内外勤加班","","出差外勤加班","",""))))))</f>
        <v>休息</v>
      </c>
      <c r="T11" s="165" t="str">
        <f>IF(OR(J11="",J11="休息"),"休息",IF(COLOR(J11)=$H$1,"年假",IF(COLOR(J11)=$J$1,"事假",IF(COLOR(J11)=$L$1,"病假",IF(COLOR(J11)=$N$1,$M$1,CHOOSE(IF(COLOR(J11)=$B$1,4,IF(COLOR(J11)=$D$1,3,IF(COLOR(J11)=$F$1,1,0)))*IF('考勤辅助表-上午'!$M10="周末",2,1),"内勤","内勤加班","市内外勤","出差外勤","","市内外勤加班","","出差外勤加班","",""))))))</f>
        <v>休息</v>
      </c>
      <c r="U11" s="165" t="str">
        <f>IF(OR(K11="",K11="休息"),"休息",IF(COLOR(K11)=$H$1,"年假",IF(COLOR(K11)=$J$1,"事假",IF(COLOR(K11)=$L$1,"病假",IF(COLOR(K11)=$N$1,$M$1,CHOOSE(IF(COLOR(K11)=$B$1,4,IF(COLOR(K11)=$D$1,3,IF(COLOR(K11)=$F$1,1,0)))*IF('考勤辅助表-上午'!$M10="周末",2,1),"内勤","内勤加班","市内外勤","出差外勤","","市内外勤加班","","出差外勤加班","",""))))))</f>
        <v>休息</v>
      </c>
      <c r="V11" s="165" t="str">
        <f>IF(OR(L11="",L11="休息"),"休息",IF(COLOR(L11)=$H$1,"年假",IF(COLOR(L11)=$J$1,"事假",IF(COLOR(L11)=$L$1,"病假",IF(COLOR(L11)=$N$1,$M$1,CHOOSE(IF(COLOR(L11)=$B$1,4,IF(COLOR(L11)=$D$1,3,IF(COLOR(L11)=$F$1,1,0)))*IF('考勤辅助表-上午'!$M10="周末",2,1),"内勤","内勤加班","市内外勤","出差外勤","","市内外勤加班","","出差外勤加班","",""))))))</f>
        <v>休息</v>
      </c>
      <c r="X11" s="167" t="b">
        <f>M11='考勤辅助表-上午'!C10</f>
        <v>0</v>
      </c>
      <c r="Y11" s="167" t="b">
        <f>N11='考勤辅助表-上午'!D10</f>
        <v>0</v>
      </c>
      <c r="Z11" s="167" t="b">
        <f>O11='考勤辅助表-上午'!E10</f>
        <v>0</v>
      </c>
      <c r="AA11" s="167" t="b">
        <f>P11='考勤辅助表-上午'!F10</f>
        <v>0</v>
      </c>
      <c r="AB11" s="167" t="b">
        <f>Q11='考勤辅助表-上午'!G10</f>
        <v>0</v>
      </c>
      <c r="AC11" s="167" t="b">
        <f>R11='考勤辅助表-上午'!H10</f>
        <v>0</v>
      </c>
      <c r="AD11" s="167" t="b">
        <f>S11='考勤辅助表-上午'!I10</f>
        <v>0</v>
      </c>
      <c r="AE11" s="167" t="b">
        <f>T11='考勤辅助表-上午'!J10</f>
        <v>0</v>
      </c>
      <c r="AF11" s="167" t="b">
        <f>U11='考勤辅助表-上午'!K10</f>
        <v>0</v>
      </c>
      <c r="AG11" s="167" t="b">
        <f>V11='考勤辅助表-上午'!L10</f>
        <v>0</v>
      </c>
    </row>
    <row r="12" s="140" customFormat="1" ht="22" customHeight="1" spans="1:33">
      <c r="A12" s="151">
        <f>'考勤辅助表-上午'!A11</f>
        <v>45148</v>
      </c>
      <c r="B12" s="151" t="str">
        <f>'考勤辅助表-上午'!B11</f>
        <v>星期四</v>
      </c>
      <c r="C12" s="153"/>
      <c r="D12" s="153"/>
      <c r="E12" s="152"/>
      <c r="F12" s="152"/>
      <c r="G12" s="152"/>
      <c r="H12" s="152"/>
      <c r="I12" s="152"/>
      <c r="J12" s="152"/>
      <c r="K12" s="152"/>
      <c r="L12" s="152"/>
      <c r="M12" s="165" t="str">
        <f>IF(OR(C12="",C12="休息"),"休息",IF(COLOR(C12)=$H$1,"年假",IF(COLOR(C12)=$J$1,"事假",IF(COLOR(C12)=$L$1,"病假",IF(COLOR(C12)=$N$1,$M$1,CHOOSE(IF(COLOR(C12)=$B$1,4,IF(COLOR(C12)=$D$1,3,IF(COLOR(C12)=$F$1,1,0)))*IF('考勤辅助表-上午'!$M11="周末",2,1),"内勤","内勤加班","市内外勤","出差外勤","","市内外勤加班","","出差外勤加班","",""))))))</f>
        <v>休息</v>
      </c>
      <c r="N12" s="165" t="str">
        <f>IF(OR(D12="",D12="休息"),"休息",IF(COLOR(D12)=$H$1,"年假",IF(COLOR(D12)=$J$1,"事假",IF(COLOR(D12)=$L$1,"病假",IF(COLOR(D12)=$N$1,$M$1,CHOOSE(IF(COLOR(D12)=$B$1,4,IF(COLOR(D12)=$D$1,3,IF(COLOR(D12)=$F$1,1,0)))*IF('考勤辅助表-上午'!$M11="周末",2,1),"内勤","内勤加班","市内外勤","出差外勤","","市内外勤加班","","出差外勤加班","",""))))))</f>
        <v>休息</v>
      </c>
      <c r="O12" s="165" t="str">
        <f>IF(OR(E12="",E12="休息"),"休息",IF(COLOR(E12)=$H$1,"年假",IF(COLOR(E12)=$J$1,"事假",IF(COLOR(E12)=$L$1,"病假",IF(COLOR(E12)=$N$1,$M$1,CHOOSE(IF(COLOR(E12)=$B$1,4,IF(COLOR(E12)=$D$1,3,IF(COLOR(E12)=$F$1,1,0)))*IF('考勤辅助表-上午'!$M11="周末",2,1),"内勤","内勤加班","市内外勤","出差外勤","","市内外勤加班","","出差外勤加班","",""))))))</f>
        <v>休息</v>
      </c>
      <c r="P12" s="165" t="str">
        <f>IF(OR(F12="",F12="休息"),"休息",IF(COLOR(F12)=$H$1,"年假",IF(COLOR(F12)=$J$1,"事假",IF(COLOR(F12)=$L$1,"病假",IF(COLOR(F12)=$N$1,$M$1,CHOOSE(IF(COLOR(F12)=$B$1,4,IF(COLOR(F12)=$D$1,3,IF(COLOR(F12)=$F$1,1,0)))*IF('考勤辅助表-上午'!$M11="周末",2,1),"内勤","内勤加班","市内外勤","出差外勤","","市内外勤加班","","出差外勤加班","",""))))))</f>
        <v>休息</v>
      </c>
      <c r="Q12" s="165" t="str">
        <f>IF(OR(G12="",G12="休息"),"休息",IF(COLOR(G12)=$H$1,"年假",IF(COLOR(G12)=$J$1,"事假",IF(COLOR(G12)=$L$1,"病假",IF(COLOR(G12)=$N$1,$M$1,CHOOSE(IF(COLOR(G12)=$B$1,4,IF(COLOR(G12)=$D$1,3,IF(COLOR(G12)=$F$1,1,0)))*IF('考勤辅助表-上午'!$M11="周末",2,1),"内勤","内勤加班","市内外勤","出差外勤","","市内外勤加班","","出差外勤加班","",""))))))</f>
        <v>休息</v>
      </c>
      <c r="R12" s="165" t="str">
        <f>IF(OR(H12="",H12="休息"),"休息",IF(COLOR(H12)=$H$1,"年假",IF(COLOR(H12)=$J$1,"事假",IF(COLOR(H12)=$L$1,"病假",IF(COLOR(H12)=$N$1,$M$1,CHOOSE(IF(COLOR(H12)=$B$1,4,IF(COLOR(H12)=$D$1,3,IF(COLOR(H12)=$F$1,1,0)))*IF('考勤辅助表-上午'!$M11="周末",2,1),"内勤","内勤加班","市内外勤","出差外勤","","市内外勤加班","","出差外勤加班","",""))))))</f>
        <v>休息</v>
      </c>
      <c r="S12" s="165" t="str">
        <f>IF(OR(I12="",I12="休息"),"休息",IF(COLOR(I12)=$H$1,"年假",IF(COLOR(I12)=$J$1,"事假",IF(COLOR(I12)=$L$1,"病假",IF(COLOR(I12)=$N$1,$M$1,CHOOSE(IF(COLOR(I12)=$B$1,4,IF(COLOR(I12)=$D$1,3,IF(COLOR(I12)=$F$1,1,0)))*IF('考勤辅助表-上午'!$M11="周末",2,1),"内勤","内勤加班","市内外勤","出差外勤","","市内外勤加班","","出差外勤加班","",""))))))</f>
        <v>休息</v>
      </c>
      <c r="T12" s="165" t="str">
        <f>IF(OR(J12="",J12="休息"),"休息",IF(COLOR(J12)=$H$1,"年假",IF(COLOR(J12)=$J$1,"事假",IF(COLOR(J12)=$L$1,"病假",IF(COLOR(J12)=$N$1,$M$1,CHOOSE(IF(COLOR(J12)=$B$1,4,IF(COLOR(J12)=$D$1,3,IF(COLOR(J12)=$F$1,1,0)))*IF('考勤辅助表-上午'!$M11="周末",2,1),"内勤","内勤加班","市内外勤","出差外勤","","市内外勤加班","","出差外勤加班","",""))))))</f>
        <v>休息</v>
      </c>
      <c r="U12" s="165" t="str">
        <f>IF(OR(K12="",K12="休息"),"休息",IF(COLOR(K12)=$H$1,"年假",IF(COLOR(K12)=$J$1,"事假",IF(COLOR(K12)=$L$1,"病假",IF(COLOR(K12)=$N$1,$M$1,CHOOSE(IF(COLOR(K12)=$B$1,4,IF(COLOR(K12)=$D$1,3,IF(COLOR(K12)=$F$1,1,0)))*IF('考勤辅助表-上午'!$M11="周末",2,1),"内勤","内勤加班","市内外勤","出差外勤","","市内外勤加班","","出差外勤加班","",""))))))</f>
        <v>休息</v>
      </c>
      <c r="V12" s="165" t="str">
        <f>IF(OR(L12="",L12="休息"),"休息",IF(COLOR(L12)=$H$1,"年假",IF(COLOR(L12)=$J$1,"事假",IF(COLOR(L12)=$L$1,"病假",IF(COLOR(L12)=$N$1,$M$1,CHOOSE(IF(COLOR(L12)=$B$1,4,IF(COLOR(L12)=$D$1,3,IF(COLOR(L12)=$F$1,1,0)))*IF('考勤辅助表-上午'!$M11="周末",2,1),"内勤","内勤加班","市内外勤","出差外勤","","市内外勤加班","","出差外勤加班","",""))))))</f>
        <v>休息</v>
      </c>
      <c r="X12" s="167" t="b">
        <f>M12='考勤辅助表-上午'!C11</f>
        <v>0</v>
      </c>
      <c r="Y12" s="167" t="b">
        <f>N12='考勤辅助表-上午'!D11</f>
        <v>0</v>
      </c>
      <c r="Z12" s="167" t="b">
        <f>O12='考勤辅助表-上午'!E11</f>
        <v>0</v>
      </c>
      <c r="AA12" s="167" t="b">
        <f>P12='考勤辅助表-上午'!F11</f>
        <v>0</v>
      </c>
      <c r="AB12" s="167" t="b">
        <f>Q12='考勤辅助表-上午'!G11</f>
        <v>0</v>
      </c>
      <c r="AC12" s="167" t="b">
        <f>R12='考勤辅助表-上午'!H11</f>
        <v>0</v>
      </c>
      <c r="AD12" s="167" t="b">
        <f>S12='考勤辅助表-上午'!I11</f>
        <v>0</v>
      </c>
      <c r="AE12" s="167" t="b">
        <f>T12='考勤辅助表-上午'!J11</f>
        <v>0</v>
      </c>
      <c r="AF12" s="167" t="b">
        <f>U12='考勤辅助表-上午'!K11</f>
        <v>0</v>
      </c>
      <c r="AG12" s="167" t="b">
        <f>V12='考勤辅助表-上午'!L11</f>
        <v>0</v>
      </c>
    </row>
    <row r="13" s="140" customFormat="1" ht="22" customHeight="1" spans="1:33">
      <c r="A13" s="151">
        <f>'考勤辅助表-上午'!A12</f>
        <v>45149</v>
      </c>
      <c r="B13" s="151" t="str">
        <f>'考勤辅助表-上午'!B12</f>
        <v>星期五</v>
      </c>
      <c r="C13" s="152"/>
      <c r="D13" s="153"/>
      <c r="E13" s="152"/>
      <c r="F13" s="152"/>
      <c r="G13" s="152"/>
      <c r="H13" s="152"/>
      <c r="I13" s="152"/>
      <c r="J13" s="152"/>
      <c r="K13" s="152"/>
      <c r="L13" s="152"/>
      <c r="M13" s="165" t="str">
        <f>IF(OR(C13="",C13="休息"),"休息",IF(COLOR(C13)=$H$1,"年假",IF(COLOR(C13)=$J$1,"事假",IF(COLOR(C13)=$L$1,"病假",IF(COLOR(C13)=$N$1,$M$1,CHOOSE(IF(COLOR(C13)=$B$1,4,IF(COLOR(C13)=$D$1,3,IF(COLOR(C13)=$F$1,1,0)))*IF('考勤辅助表-上午'!$M12="周末",2,1),"内勤","内勤加班","市内外勤","出差外勤","","市内外勤加班","","出差外勤加班","",""))))))</f>
        <v>休息</v>
      </c>
      <c r="N13" s="165" t="str">
        <f>IF(OR(D13="",D13="休息"),"休息",IF(COLOR(D13)=$H$1,"年假",IF(COLOR(D13)=$J$1,"事假",IF(COLOR(D13)=$L$1,"病假",IF(COLOR(D13)=$N$1,$M$1,CHOOSE(IF(COLOR(D13)=$B$1,4,IF(COLOR(D13)=$D$1,3,IF(COLOR(D13)=$F$1,1,0)))*IF('考勤辅助表-上午'!$M12="周末",2,1),"内勤","内勤加班","市内外勤","出差外勤","","市内外勤加班","","出差外勤加班","",""))))))</f>
        <v>休息</v>
      </c>
      <c r="O13" s="165" t="str">
        <f>IF(OR(E13="",E13="休息"),"休息",IF(COLOR(E13)=$H$1,"年假",IF(COLOR(E13)=$J$1,"事假",IF(COLOR(E13)=$L$1,"病假",IF(COLOR(E13)=$N$1,$M$1,CHOOSE(IF(COLOR(E13)=$B$1,4,IF(COLOR(E13)=$D$1,3,IF(COLOR(E13)=$F$1,1,0)))*IF('考勤辅助表-上午'!$M12="周末",2,1),"内勤","内勤加班","市内外勤","出差外勤","","市内外勤加班","","出差外勤加班","",""))))))</f>
        <v>休息</v>
      </c>
      <c r="P13" s="165" t="str">
        <f>IF(OR(F13="",F13="休息"),"休息",IF(COLOR(F13)=$H$1,"年假",IF(COLOR(F13)=$J$1,"事假",IF(COLOR(F13)=$L$1,"病假",IF(COLOR(F13)=$N$1,$M$1,CHOOSE(IF(COLOR(F13)=$B$1,4,IF(COLOR(F13)=$D$1,3,IF(COLOR(F13)=$F$1,1,0)))*IF('考勤辅助表-上午'!$M12="周末",2,1),"内勤","内勤加班","市内外勤","出差外勤","","市内外勤加班","","出差外勤加班","",""))))))</f>
        <v>休息</v>
      </c>
      <c r="Q13" s="165" t="str">
        <f>IF(OR(G13="",G13="休息"),"休息",IF(COLOR(G13)=$H$1,"年假",IF(COLOR(G13)=$J$1,"事假",IF(COLOR(G13)=$L$1,"病假",IF(COLOR(G13)=$N$1,$M$1,CHOOSE(IF(COLOR(G13)=$B$1,4,IF(COLOR(G13)=$D$1,3,IF(COLOR(G13)=$F$1,1,0)))*IF('考勤辅助表-上午'!$M12="周末",2,1),"内勤","内勤加班","市内外勤","出差外勤","","市内外勤加班","","出差外勤加班","",""))))))</f>
        <v>休息</v>
      </c>
      <c r="R13" s="165" t="str">
        <f>IF(OR(H13="",H13="休息"),"休息",IF(COLOR(H13)=$H$1,"年假",IF(COLOR(H13)=$J$1,"事假",IF(COLOR(H13)=$L$1,"病假",IF(COLOR(H13)=$N$1,$M$1,CHOOSE(IF(COLOR(H13)=$B$1,4,IF(COLOR(H13)=$D$1,3,IF(COLOR(H13)=$F$1,1,0)))*IF('考勤辅助表-上午'!$M12="周末",2,1),"内勤","内勤加班","市内外勤","出差外勤","","市内外勤加班","","出差外勤加班","",""))))))</f>
        <v>休息</v>
      </c>
      <c r="S13" s="165" t="str">
        <f>IF(OR(I13="",I13="休息"),"休息",IF(COLOR(I13)=$H$1,"年假",IF(COLOR(I13)=$J$1,"事假",IF(COLOR(I13)=$L$1,"病假",IF(COLOR(I13)=$N$1,$M$1,CHOOSE(IF(COLOR(I13)=$B$1,4,IF(COLOR(I13)=$D$1,3,IF(COLOR(I13)=$F$1,1,0)))*IF('考勤辅助表-上午'!$M12="周末",2,1),"内勤","内勤加班","市内外勤","出差外勤","","市内外勤加班","","出差外勤加班","",""))))))</f>
        <v>休息</v>
      </c>
      <c r="T13" s="165" t="str">
        <f>IF(OR(J13="",J13="休息"),"休息",IF(COLOR(J13)=$H$1,"年假",IF(COLOR(J13)=$J$1,"事假",IF(COLOR(J13)=$L$1,"病假",IF(COLOR(J13)=$N$1,$M$1,CHOOSE(IF(COLOR(J13)=$B$1,4,IF(COLOR(J13)=$D$1,3,IF(COLOR(J13)=$F$1,1,0)))*IF('考勤辅助表-上午'!$M12="周末",2,1),"内勤","内勤加班","市内外勤","出差外勤","","市内外勤加班","","出差外勤加班","",""))))))</f>
        <v>休息</v>
      </c>
      <c r="U13" s="165" t="str">
        <f>IF(OR(K13="",K13="休息"),"休息",IF(COLOR(K13)=$H$1,"年假",IF(COLOR(K13)=$J$1,"事假",IF(COLOR(K13)=$L$1,"病假",IF(COLOR(K13)=$N$1,$M$1,CHOOSE(IF(COLOR(K13)=$B$1,4,IF(COLOR(K13)=$D$1,3,IF(COLOR(K13)=$F$1,1,0)))*IF('考勤辅助表-上午'!$M12="周末",2,1),"内勤","内勤加班","市内外勤","出差外勤","","市内外勤加班","","出差外勤加班","",""))))))</f>
        <v>休息</v>
      </c>
      <c r="V13" s="165" t="str">
        <f>IF(OR(L13="",L13="休息"),"休息",IF(COLOR(L13)=$H$1,"年假",IF(COLOR(L13)=$J$1,"事假",IF(COLOR(L13)=$L$1,"病假",IF(COLOR(L13)=$N$1,$M$1,CHOOSE(IF(COLOR(L13)=$B$1,4,IF(COLOR(L13)=$D$1,3,IF(COLOR(L13)=$F$1,1,0)))*IF('考勤辅助表-上午'!$M12="周末",2,1),"内勤","内勤加班","市内外勤","出差外勤","","市内外勤加班","","出差外勤加班","",""))))))</f>
        <v>休息</v>
      </c>
      <c r="X13" s="167" t="b">
        <f>M13='考勤辅助表-上午'!C12</f>
        <v>0</v>
      </c>
      <c r="Y13" s="167" t="b">
        <f>N13='考勤辅助表-上午'!D12</f>
        <v>0</v>
      </c>
      <c r="Z13" s="167" t="b">
        <f>O13='考勤辅助表-上午'!E12</f>
        <v>0</v>
      </c>
      <c r="AA13" s="167" t="b">
        <f>P13='考勤辅助表-上午'!F12</f>
        <v>0</v>
      </c>
      <c r="AB13" s="167" t="b">
        <f>Q13='考勤辅助表-上午'!G12</f>
        <v>0</v>
      </c>
      <c r="AC13" s="167" t="b">
        <f>R13='考勤辅助表-上午'!H12</f>
        <v>0</v>
      </c>
      <c r="AD13" s="167" t="b">
        <f>S13='考勤辅助表-上午'!I12</f>
        <v>0</v>
      </c>
      <c r="AE13" s="167" t="b">
        <f>T13='考勤辅助表-上午'!J12</f>
        <v>0</v>
      </c>
      <c r="AF13" s="167" t="b">
        <f>U13='考勤辅助表-上午'!K12</f>
        <v>0</v>
      </c>
      <c r="AG13" s="167" t="b">
        <f>V13='考勤辅助表-上午'!L12</f>
        <v>0</v>
      </c>
    </row>
    <row r="14" s="140" customFormat="1" ht="22" customHeight="1" spans="1:33">
      <c r="A14" s="151">
        <f>'考勤辅助表-上午'!A13</f>
        <v>45150</v>
      </c>
      <c r="B14" s="151" t="str">
        <f>'考勤辅助表-上午'!B13</f>
        <v>星期六</v>
      </c>
      <c r="C14" s="155"/>
      <c r="D14" s="153"/>
      <c r="E14" s="155"/>
      <c r="F14" s="157"/>
      <c r="G14" s="154"/>
      <c r="H14" s="157"/>
      <c r="I14" s="157"/>
      <c r="J14" s="154"/>
      <c r="K14" s="155"/>
      <c r="L14" s="157"/>
      <c r="M14" s="165" t="str">
        <f>IF(OR(C14="",C14="休息"),"休息",IF(COLOR(C14)=$H$1,"年假",IF(COLOR(C14)=$J$1,"事假",IF(COLOR(C14)=$L$1,"病假",IF(COLOR(C14)=$N$1,$M$1,CHOOSE(IF(COLOR(C14)=$B$1,4,IF(COLOR(C14)=$D$1,3,IF(COLOR(C14)=$F$1,1,0)))*IF('考勤辅助表-上午'!$M13="周末",2,1),"内勤","内勤加班","市内外勤","出差外勤","","市内外勤加班","","出差外勤加班","",""))))))</f>
        <v>休息</v>
      </c>
      <c r="N14" s="165" t="str">
        <f>IF(OR(D14="",D14="休息"),"休息",IF(COLOR(D14)=$H$1,"年假",IF(COLOR(D14)=$J$1,"事假",IF(COLOR(D14)=$L$1,"病假",IF(COLOR(D14)=$N$1,$M$1,CHOOSE(IF(COLOR(D14)=$B$1,4,IF(COLOR(D14)=$D$1,3,IF(COLOR(D14)=$F$1,1,0)))*IF('考勤辅助表-上午'!$M13="周末",2,1),"内勤","内勤加班","市内外勤","出差外勤","","市内外勤加班","","出差外勤加班","",""))))))</f>
        <v>休息</v>
      </c>
      <c r="O14" s="165" t="str">
        <f>IF(OR(E14="",E14="休息"),"休息",IF(COLOR(E14)=$H$1,"年假",IF(COLOR(E14)=$J$1,"事假",IF(COLOR(E14)=$L$1,"病假",IF(COLOR(E14)=$N$1,$M$1,CHOOSE(IF(COLOR(E14)=$B$1,4,IF(COLOR(E14)=$D$1,3,IF(COLOR(E14)=$F$1,1,0)))*IF('考勤辅助表-上午'!$M13="周末",2,1),"内勤","内勤加班","市内外勤","出差外勤","","市内外勤加班","","出差外勤加班","",""))))))</f>
        <v>休息</v>
      </c>
      <c r="P14" s="165" t="str">
        <f>IF(OR(F14="",F14="休息"),"休息",IF(COLOR(F14)=$H$1,"年假",IF(COLOR(F14)=$J$1,"事假",IF(COLOR(F14)=$L$1,"病假",IF(COLOR(F14)=$N$1,$M$1,CHOOSE(IF(COLOR(F14)=$B$1,4,IF(COLOR(F14)=$D$1,3,IF(COLOR(F14)=$F$1,1,0)))*IF('考勤辅助表-上午'!$M13="周末",2,1),"内勤","内勤加班","市内外勤","出差外勤","","市内外勤加班","","出差外勤加班","",""))))))</f>
        <v>休息</v>
      </c>
      <c r="Q14" s="165" t="str">
        <f>IF(OR(G14="",G14="休息"),"休息",IF(COLOR(G14)=$H$1,"年假",IF(COLOR(G14)=$J$1,"事假",IF(COLOR(G14)=$L$1,"病假",IF(COLOR(G14)=$N$1,$M$1,CHOOSE(IF(COLOR(G14)=$B$1,4,IF(COLOR(G14)=$D$1,3,IF(COLOR(G14)=$F$1,1,0)))*IF('考勤辅助表-上午'!$M13="周末",2,1),"内勤","内勤加班","市内外勤","出差外勤","","市内外勤加班","","出差外勤加班","",""))))))</f>
        <v>休息</v>
      </c>
      <c r="R14" s="165" t="str">
        <f>IF(OR(H14="",H14="休息"),"休息",IF(COLOR(H14)=$H$1,"年假",IF(COLOR(H14)=$J$1,"事假",IF(COLOR(H14)=$L$1,"病假",IF(COLOR(H14)=$N$1,$M$1,CHOOSE(IF(COLOR(H14)=$B$1,4,IF(COLOR(H14)=$D$1,3,IF(COLOR(H14)=$F$1,1,0)))*IF('考勤辅助表-上午'!$M13="周末",2,1),"内勤","内勤加班","市内外勤","出差外勤","","市内外勤加班","","出差外勤加班","",""))))))</f>
        <v>休息</v>
      </c>
      <c r="S14" s="165" t="str">
        <f>IF(OR(I14="",I14="休息"),"休息",IF(COLOR(I14)=$H$1,"年假",IF(COLOR(I14)=$J$1,"事假",IF(COLOR(I14)=$L$1,"病假",IF(COLOR(I14)=$N$1,$M$1,CHOOSE(IF(COLOR(I14)=$B$1,4,IF(COLOR(I14)=$D$1,3,IF(COLOR(I14)=$F$1,1,0)))*IF('考勤辅助表-上午'!$M13="周末",2,1),"内勤","内勤加班","市内外勤","出差外勤","","市内外勤加班","","出差外勤加班","",""))))))</f>
        <v>休息</v>
      </c>
      <c r="T14" s="165" t="str">
        <f>IF(OR(J14="",J14="休息"),"休息",IF(COLOR(J14)=$H$1,"年假",IF(COLOR(J14)=$J$1,"事假",IF(COLOR(J14)=$L$1,"病假",IF(COLOR(J14)=$N$1,$M$1,CHOOSE(IF(COLOR(J14)=$B$1,4,IF(COLOR(J14)=$D$1,3,IF(COLOR(J14)=$F$1,1,0)))*IF('考勤辅助表-上午'!$M13="周末",2,1),"内勤","内勤加班","市内外勤","出差外勤","","市内外勤加班","","出差外勤加班","",""))))))</f>
        <v>休息</v>
      </c>
      <c r="U14" s="165" t="str">
        <f>IF(OR(K14="",K14="休息"),"休息",IF(COLOR(K14)=$H$1,"年假",IF(COLOR(K14)=$J$1,"事假",IF(COLOR(K14)=$L$1,"病假",IF(COLOR(K14)=$N$1,$M$1,CHOOSE(IF(COLOR(K14)=$B$1,4,IF(COLOR(K14)=$D$1,3,IF(COLOR(K14)=$F$1,1,0)))*IF('考勤辅助表-上午'!$M13="周末",2,1),"内勤","内勤加班","市内外勤","出差外勤","","市内外勤加班","","出差外勤加班","",""))))))</f>
        <v>休息</v>
      </c>
      <c r="V14" s="165" t="str">
        <f>IF(OR(L14="",L14="休息"),"休息",IF(COLOR(L14)=$H$1,"年假",IF(COLOR(L14)=$J$1,"事假",IF(COLOR(L14)=$L$1,"病假",IF(COLOR(L14)=$N$1,$M$1,CHOOSE(IF(COLOR(L14)=$B$1,4,IF(COLOR(L14)=$D$1,3,IF(COLOR(L14)=$F$1,1,0)))*IF('考勤辅助表-上午'!$M13="周末",2,1),"内勤","内勤加班","市内外勤","出差外勤","","市内外勤加班","","出差外勤加班","",""))))))</f>
        <v>休息</v>
      </c>
      <c r="X14" s="167" t="b">
        <f>M14='考勤辅助表-上午'!C13</f>
        <v>0</v>
      </c>
      <c r="Y14" s="167" t="b">
        <f>N14='考勤辅助表-上午'!D13</f>
        <v>0</v>
      </c>
      <c r="Z14" s="167" t="b">
        <f>O14='考勤辅助表-上午'!E13</f>
        <v>0</v>
      </c>
      <c r="AA14" s="167" t="b">
        <f>P14='考勤辅助表-上午'!F13</f>
        <v>0</v>
      </c>
      <c r="AB14" s="167" t="b">
        <f>Q14='考勤辅助表-上午'!G13</f>
        <v>0</v>
      </c>
      <c r="AC14" s="167" t="b">
        <f>R14='考勤辅助表-上午'!H13</f>
        <v>0</v>
      </c>
      <c r="AD14" s="167" t="b">
        <f>S14='考勤辅助表-上午'!I13</f>
        <v>0</v>
      </c>
      <c r="AE14" s="167" t="b">
        <f>T14='考勤辅助表-上午'!J13</f>
        <v>0</v>
      </c>
      <c r="AF14" s="167" t="b">
        <f>U14='考勤辅助表-上午'!K13</f>
        <v>0</v>
      </c>
      <c r="AG14" s="167" t="b">
        <f>V14='考勤辅助表-上午'!L13</f>
        <v>0</v>
      </c>
    </row>
    <row r="15" s="140" customFormat="1" ht="22" customHeight="1" spans="1:33">
      <c r="A15" s="151">
        <f>'考勤辅助表-上午'!A14</f>
        <v>45151</v>
      </c>
      <c r="B15" s="151" t="str">
        <f>'考勤辅助表-上午'!B14</f>
        <v>星期日</v>
      </c>
      <c r="C15" s="155"/>
      <c r="D15" s="152"/>
      <c r="E15" s="155"/>
      <c r="F15" s="157"/>
      <c r="G15" s="157"/>
      <c r="H15" s="157"/>
      <c r="I15" s="157"/>
      <c r="J15" s="157"/>
      <c r="K15" s="155"/>
      <c r="L15" s="157"/>
      <c r="M15" s="165" t="str">
        <f>IF(OR(C15="",C15="休息"),"休息",IF(COLOR(C15)=$H$1,"年假",IF(COLOR(C15)=$J$1,"事假",IF(COLOR(C15)=$L$1,"病假",IF(COLOR(C15)=$N$1,$M$1,CHOOSE(IF(COLOR(C15)=$B$1,4,IF(COLOR(C15)=$D$1,3,IF(COLOR(C15)=$F$1,1,0)))*IF('考勤辅助表-上午'!$M14="周末",2,1),"内勤","内勤加班","市内外勤","出差外勤","","市内外勤加班","","出差外勤加班","",""))))))</f>
        <v>休息</v>
      </c>
      <c r="N15" s="165" t="str">
        <f>IF(OR(D15="",D15="休息"),"休息",IF(COLOR(D15)=$H$1,"年假",IF(COLOR(D15)=$J$1,"事假",IF(COLOR(D15)=$L$1,"病假",IF(COLOR(D15)=$N$1,$M$1,CHOOSE(IF(COLOR(D15)=$B$1,4,IF(COLOR(D15)=$D$1,3,IF(COLOR(D15)=$F$1,1,0)))*IF('考勤辅助表-上午'!$M14="周末",2,1),"内勤","内勤加班","市内外勤","出差外勤","","市内外勤加班","","出差外勤加班","",""))))))</f>
        <v>休息</v>
      </c>
      <c r="O15" s="165" t="str">
        <f>IF(OR(E15="",E15="休息"),"休息",IF(COLOR(E15)=$H$1,"年假",IF(COLOR(E15)=$J$1,"事假",IF(COLOR(E15)=$L$1,"病假",IF(COLOR(E15)=$N$1,$M$1,CHOOSE(IF(COLOR(E15)=$B$1,4,IF(COLOR(E15)=$D$1,3,IF(COLOR(E15)=$F$1,1,0)))*IF('考勤辅助表-上午'!$M14="周末",2,1),"内勤","内勤加班","市内外勤","出差外勤","","市内外勤加班","","出差外勤加班","",""))))))</f>
        <v>休息</v>
      </c>
      <c r="P15" s="165" t="str">
        <f>IF(OR(F15="",F15="休息"),"休息",IF(COLOR(F15)=$H$1,"年假",IF(COLOR(F15)=$J$1,"事假",IF(COLOR(F15)=$L$1,"病假",IF(COLOR(F15)=$N$1,$M$1,CHOOSE(IF(COLOR(F15)=$B$1,4,IF(COLOR(F15)=$D$1,3,IF(COLOR(F15)=$F$1,1,0)))*IF('考勤辅助表-上午'!$M14="周末",2,1),"内勤","内勤加班","市内外勤","出差外勤","","市内外勤加班","","出差外勤加班","",""))))))</f>
        <v>休息</v>
      </c>
      <c r="Q15" s="165" t="str">
        <f>IF(OR(G15="",G15="休息"),"休息",IF(COLOR(G15)=$H$1,"年假",IF(COLOR(G15)=$J$1,"事假",IF(COLOR(G15)=$L$1,"病假",IF(COLOR(G15)=$N$1,$M$1,CHOOSE(IF(COLOR(G15)=$B$1,4,IF(COLOR(G15)=$D$1,3,IF(COLOR(G15)=$F$1,1,0)))*IF('考勤辅助表-上午'!$M14="周末",2,1),"内勤","内勤加班","市内外勤","出差外勤","","市内外勤加班","","出差外勤加班","",""))))))</f>
        <v>休息</v>
      </c>
      <c r="R15" s="165" t="str">
        <f>IF(OR(H15="",H15="休息"),"休息",IF(COLOR(H15)=$H$1,"年假",IF(COLOR(H15)=$J$1,"事假",IF(COLOR(H15)=$L$1,"病假",IF(COLOR(H15)=$N$1,$M$1,CHOOSE(IF(COLOR(H15)=$B$1,4,IF(COLOR(H15)=$D$1,3,IF(COLOR(H15)=$F$1,1,0)))*IF('考勤辅助表-上午'!$M14="周末",2,1),"内勤","内勤加班","市内外勤","出差外勤","","市内外勤加班","","出差外勤加班","",""))))))</f>
        <v>休息</v>
      </c>
      <c r="S15" s="165" t="str">
        <f>IF(OR(I15="",I15="休息"),"休息",IF(COLOR(I15)=$H$1,"年假",IF(COLOR(I15)=$J$1,"事假",IF(COLOR(I15)=$L$1,"病假",IF(COLOR(I15)=$N$1,$M$1,CHOOSE(IF(COLOR(I15)=$B$1,4,IF(COLOR(I15)=$D$1,3,IF(COLOR(I15)=$F$1,1,0)))*IF('考勤辅助表-上午'!$M14="周末",2,1),"内勤","内勤加班","市内外勤","出差外勤","","市内外勤加班","","出差外勤加班","",""))))))</f>
        <v>休息</v>
      </c>
      <c r="T15" s="165" t="str">
        <f>IF(OR(J15="",J15="休息"),"休息",IF(COLOR(J15)=$H$1,"年假",IF(COLOR(J15)=$J$1,"事假",IF(COLOR(J15)=$L$1,"病假",IF(COLOR(J15)=$N$1,$M$1,CHOOSE(IF(COLOR(J15)=$B$1,4,IF(COLOR(J15)=$D$1,3,IF(COLOR(J15)=$F$1,1,0)))*IF('考勤辅助表-上午'!$M14="周末",2,1),"内勤","内勤加班","市内外勤","出差外勤","","市内外勤加班","","出差外勤加班","",""))))))</f>
        <v>休息</v>
      </c>
      <c r="U15" s="165" t="str">
        <f>IF(OR(K15="",K15="休息"),"休息",IF(COLOR(K15)=$H$1,"年假",IF(COLOR(K15)=$J$1,"事假",IF(COLOR(K15)=$L$1,"病假",IF(COLOR(K15)=$N$1,$M$1,CHOOSE(IF(COLOR(K15)=$B$1,4,IF(COLOR(K15)=$D$1,3,IF(COLOR(K15)=$F$1,1,0)))*IF('考勤辅助表-上午'!$M14="周末",2,1),"内勤","内勤加班","市内外勤","出差外勤","","市内外勤加班","","出差外勤加班","",""))))))</f>
        <v>休息</v>
      </c>
      <c r="V15" s="165" t="str">
        <f>IF(OR(L15="",L15="休息"),"休息",IF(COLOR(L15)=$H$1,"年假",IF(COLOR(L15)=$J$1,"事假",IF(COLOR(L15)=$L$1,"病假",IF(COLOR(L15)=$N$1,$M$1,CHOOSE(IF(COLOR(L15)=$B$1,4,IF(COLOR(L15)=$D$1,3,IF(COLOR(L15)=$F$1,1,0)))*IF('考勤辅助表-上午'!$M14="周末",2,1),"内勤","内勤加班","市内外勤","出差外勤","","市内外勤加班","","出差外勤加班","",""))))))</f>
        <v>休息</v>
      </c>
      <c r="X15" s="167" t="b">
        <f>M15='考勤辅助表-上午'!C14</f>
        <v>0</v>
      </c>
      <c r="Y15" s="167" t="b">
        <f>N15='考勤辅助表-上午'!D14</f>
        <v>0</v>
      </c>
      <c r="Z15" s="167" t="b">
        <f>O15='考勤辅助表-上午'!E14</f>
        <v>0</v>
      </c>
      <c r="AA15" s="167" t="b">
        <f>P15='考勤辅助表-上午'!F14</f>
        <v>0</v>
      </c>
      <c r="AB15" s="167" t="b">
        <f>Q15='考勤辅助表-上午'!G14</f>
        <v>0</v>
      </c>
      <c r="AC15" s="167" t="b">
        <f>R15='考勤辅助表-上午'!H14</f>
        <v>0</v>
      </c>
      <c r="AD15" s="167" t="b">
        <f>S15='考勤辅助表-上午'!I14</f>
        <v>0</v>
      </c>
      <c r="AE15" s="167" t="b">
        <f>T15='考勤辅助表-上午'!J14</f>
        <v>0</v>
      </c>
      <c r="AF15" s="167" t="b">
        <f>U15='考勤辅助表-上午'!K14</f>
        <v>0</v>
      </c>
      <c r="AG15" s="167" t="b">
        <f>V15='考勤辅助表-上午'!L14</f>
        <v>0</v>
      </c>
    </row>
    <row r="16" s="140" customFormat="1" ht="22" customHeight="1" spans="1:33">
      <c r="A16" s="151">
        <f>'考勤辅助表-上午'!A15</f>
        <v>45152</v>
      </c>
      <c r="B16" s="151" t="str">
        <f>'考勤辅助表-上午'!B15</f>
        <v>星期一</v>
      </c>
      <c r="C16" s="155"/>
      <c r="D16" s="157"/>
      <c r="E16" s="155"/>
      <c r="F16" s="157"/>
      <c r="G16" s="152"/>
      <c r="H16" s="157"/>
      <c r="I16" s="157"/>
      <c r="J16" s="152"/>
      <c r="K16" s="155"/>
      <c r="L16" s="157"/>
      <c r="M16" s="165" t="str">
        <f>IF(OR(C16="",C16="休息"),"休息",IF(COLOR(C16)=$H$1,"年假",IF(COLOR(C16)=$J$1,"事假",IF(COLOR(C16)=$L$1,"病假",IF(COLOR(C16)=$N$1,$M$1,CHOOSE(IF(COLOR(C16)=$B$1,4,IF(COLOR(C16)=$D$1,3,IF(COLOR(C16)=$F$1,1,0)))*IF('考勤辅助表-上午'!$M15="周末",2,1),"内勤","内勤加班","市内外勤","出差外勤","","市内外勤加班","","出差外勤加班","",""))))))</f>
        <v>休息</v>
      </c>
      <c r="N16" s="165" t="str">
        <f>IF(OR(D16="",D16="休息"),"休息",IF(COLOR(D16)=$H$1,"年假",IF(COLOR(D16)=$J$1,"事假",IF(COLOR(D16)=$L$1,"病假",IF(COLOR(D16)=$N$1,$M$1,CHOOSE(IF(COLOR(D16)=$B$1,4,IF(COLOR(D16)=$D$1,3,IF(COLOR(D16)=$F$1,1,0)))*IF('考勤辅助表-上午'!$M15="周末",2,1),"内勤","内勤加班","市内外勤","出差外勤","","市内外勤加班","","出差外勤加班","",""))))))</f>
        <v>休息</v>
      </c>
      <c r="O16" s="165" t="str">
        <f>IF(OR(E16="",E16="休息"),"休息",IF(COLOR(E16)=$H$1,"年假",IF(COLOR(E16)=$J$1,"事假",IF(COLOR(E16)=$L$1,"病假",IF(COLOR(E16)=$N$1,$M$1,CHOOSE(IF(COLOR(E16)=$B$1,4,IF(COLOR(E16)=$D$1,3,IF(COLOR(E16)=$F$1,1,0)))*IF('考勤辅助表-上午'!$M15="周末",2,1),"内勤","内勤加班","市内外勤","出差外勤","","市内外勤加班","","出差外勤加班","",""))))))</f>
        <v>休息</v>
      </c>
      <c r="P16" s="165" t="str">
        <f>IF(OR(F16="",F16="休息"),"休息",IF(COLOR(F16)=$H$1,"年假",IF(COLOR(F16)=$J$1,"事假",IF(COLOR(F16)=$L$1,"病假",IF(COLOR(F16)=$N$1,$M$1,CHOOSE(IF(COLOR(F16)=$B$1,4,IF(COLOR(F16)=$D$1,3,IF(COLOR(F16)=$F$1,1,0)))*IF('考勤辅助表-上午'!$M15="周末",2,1),"内勤","内勤加班","市内外勤","出差外勤","","市内外勤加班","","出差外勤加班","",""))))))</f>
        <v>休息</v>
      </c>
      <c r="Q16" s="165" t="str">
        <f>IF(OR(G16="",G16="休息"),"休息",IF(COLOR(G16)=$H$1,"年假",IF(COLOR(G16)=$J$1,"事假",IF(COLOR(G16)=$L$1,"病假",IF(COLOR(G16)=$N$1,$M$1,CHOOSE(IF(COLOR(G16)=$B$1,4,IF(COLOR(G16)=$D$1,3,IF(COLOR(G16)=$F$1,1,0)))*IF('考勤辅助表-上午'!$M15="周末",2,1),"内勤","内勤加班","市内外勤","出差外勤","","市内外勤加班","","出差外勤加班","",""))))))</f>
        <v>休息</v>
      </c>
      <c r="R16" s="165" t="str">
        <f>IF(OR(H16="",H16="休息"),"休息",IF(COLOR(H16)=$H$1,"年假",IF(COLOR(H16)=$J$1,"事假",IF(COLOR(H16)=$L$1,"病假",IF(COLOR(H16)=$N$1,$M$1,CHOOSE(IF(COLOR(H16)=$B$1,4,IF(COLOR(H16)=$D$1,3,IF(COLOR(H16)=$F$1,1,0)))*IF('考勤辅助表-上午'!$M15="周末",2,1),"内勤","内勤加班","市内外勤","出差外勤","","市内外勤加班","","出差外勤加班","",""))))))</f>
        <v>休息</v>
      </c>
      <c r="S16" s="165" t="str">
        <f>IF(OR(I16="",I16="休息"),"休息",IF(COLOR(I16)=$H$1,"年假",IF(COLOR(I16)=$J$1,"事假",IF(COLOR(I16)=$L$1,"病假",IF(COLOR(I16)=$N$1,$M$1,CHOOSE(IF(COLOR(I16)=$B$1,4,IF(COLOR(I16)=$D$1,3,IF(COLOR(I16)=$F$1,1,0)))*IF('考勤辅助表-上午'!$M15="周末",2,1),"内勤","内勤加班","市内外勤","出差外勤","","市内外勤加班","","出差外勤加班","",""))))))</f>
        <v>休息</v>
      </c>
      <c r="T16" s="165" t="str">
        <f>IF(OR(J16="",J16="休息"),"休息",IF(COLOR(J16)=$H$1,"年假",IF(COLOR(J16)=$J$1,"事假",IF(COLOR(J16)=$L$1,"病假",IF(COLOR(J16)=$N$1,$M$1,CHOOSE(IF(COLOR(J16)=$B$1,4,IF(COLOR(J16)=$D$1,3,IF(COLOR(J16)=$F$1,1,0)))*IF('考勤辅助表-上午'!$M15="周末",2,1),"内勤","内勤加班","市内外勤","出差外勤","","市内外勤加班","","出差外勤加班","",""))))))</f>
        <v>休息</v>
      </c>
      <c r="U16" s="165" t="str">
        <f>IF(OR(K16="",K16="休息"),"休息",IF(COLOR(K16)=$H$1,"年假",IF(COLOR(K16)=$J$1,"事假",IF(COLOR(K16)=$L$1,"病假",IF(COLOR(K16)=$N$1,$M$1,CHOOSE(IF(COLOR(K16)=$B$1,4,IF(COLOR(K16)=$D$1,3,IF(COLOR(K16)=$F$1,1,0)))*IF('考勤辅助表-上午'!$M15="周末",2,1),"内勤","内勤加班","市内外勤","出差外勤","","市内外勤加班","","出差外勤加班","",""))))))</f>
        <v>休息</v>
      </c>
      <c r="V16" s="165" t="str">
        <f>IF(OR(L16="",L16="休息"),"休息",IF(COLOR(L16)=$H$1,"年假",IF(COLOR(L16)=$J$1,"事假",IF(COLOR(L16)=$L$1,"病假",IF(COLOR(L16)=$N$1,$M$1,CHOOSE(IF(COLOR(L16)=$B$1,4,IF(COLOR(L16)=$D$1,3,IF(COLOR(L16)=$F$1,1,0)))*IF('考勤辅助表-上午'!$M15="周末",2,1),"内勤","内勤加班","市内外勤","出差外勤","","市内外勤加班","","出差外勤加班","",""))))))</f>
        <v>休息</v>
      </c>
      <c r="X16" s="167" t="b">
        <f>M16='考勤辅助表-上午'!C15</f>
        <v>0</v>
      </c>
      <c r="Y16" s="167" t="b">
        <f>N16='考勤辅助表-上午'!D15</f>
        <v>0</v>
      </c>
      <c r="Z16" s="167" t="b">
        <f>O16='考勤辅助表-上午'!E15</f>
        <v>0</v>
      </c>
      <c r="AA16" s="167" t="b">
        <f>P16='考勤辅助表-上午'!F15</f>
        <v>0</v>
      </c>
      <c r="AB16" s="167" t="b">
        <f>Q16='考勤辅助表-上午'!G15</f>
        <v>0</v>
      </c>
      <c r="AC16" s="167" t="b">
        <f>R16='考勤辅助表-上午'!H15</f>
        <v>0</v>
      </c>
      <c r="AD16" s="167" t="b">
        <f>S16='考勤辅助表-上午'!I15</f>
        <v>0</v>
      </c>
      <c r="AE16" s="167" t="b">
        <f>T16='考勤辅助表-上午'!J15</f>
        <v>0</v>
      </c>
      <c r="AF16" s="167" t="b">
        <f>U16='考勤辅助表-上午'!K15</f>
        <v>0</v>
      </c>
      <c r="AG16" s="167" t="b">
        <f>V16='考勤辅助表-上午'!L15</f>
        <v>0</v>
      </c>
    </row>
    <row r="17" s="140" customFormat="1" ht="22" customHeight="1" spans="1:33">
      <c r="A17" s="147">
        <f>'考勤辅助表-上午'!A16</f>
        <v>45153</v>
      </c>
      <c r="B17" s="147" t="str">
        <f>'考勤辅助表-上午'!B16</f>
        <v>星期二</v>
      </c>
      <c r="C17" s="149"/>
      <c r="D17" s="158"/>
      <c r="E17" s="158"/>
      <c r="F17" s="158"/>
      <c r="G17" s="158"/>
      <c r="H17" s="158"/>
      <c r="I17" s="158"/>
      <c r="J17" s="158"/>
      <c r="K17" s="158"/>
      <c r="L17" s="158"/>
      <c r="M17" s="165" t="str">
        <f>IF(OR(C17="",C17="休息"),"休息",IF(COLOR(C17)=$H$1,"年假",IF(COLOR(C17)=$J$1,"事假",IF(COLOR(C17)=$L$1,"病假",IF(COLOR(C17)=$N$1,$M$1,CHOOSE(IF(COLOR(C17)=$B$1,4,IF(COLOR(C17)=$D$1,3,IF(COLOR(C17)=$F$1,1,0)))*IF('考勤辅助表-上午'!$M16="周末",2,1),"内勤","内勤加班","市内外勤","出差外勤","","市内外勤加班","","出差外勤加班","",""))))))</f>
        <v>休息</v>
      </c>
      <c r="N17" s="165" t="str">
        <f>IF(OR(D17="",D17="休息"),"休息",IF(COLOR(D17)=$H$1,"年假",IF(COLOR(D17)=$J$1,"事假",IF(COLOR(D17)=$L$1,"病假",IF(COLOR(D17)=$N$1,$M$1,CHOOSE(IF(COLOR(D17)=$B$1,4,IF(COLOR(D17)=$D$1,3,IF(COLOR(D17)=$F$1,1,0)))*IF('考勤辅助表-上午'!$M16="周末",2,1),"内勤","内勤加班","市内外勤","出差外勤","","市内外勤加班","","出差外勤加班","",""))))))</f>
        <v>休息</v>
      </c>
      <c r="O17" s="165" t="str">
        <f>IF(OR(E17="",E17="休息"),"休息",IF(COLOR(E17)=$H$1,"年假",IF(COLOR(E17)=$J$1,"事假",IF(COLOR(E17)=$L$1,"病假",IF(COLOR(E17)=$N$1,$M$1,CHOOSE(IF(COLOR(E17)=$B$1,4,IF(COLOR(E17)=$D$1,3,IF(COLOR(E17)=$F$1,1,0)))*IF('考勤辅助表-上午'!$M16="周末",2,1),"内勤","内勤加班","市内外勤","出差外勤","","市内外勤加班","","出差外勤加班","",""))))))</f>
        <v>休息</v>
      </c>
      <c r="P17" s="165" t="str">
        <f>IF(OR(F17="",F17="休息"),"休息",IF(COLOR(F17)=$H$1,"年假",IF(COLOR(F17)=$J$1,"事假",IF(COLOR(F17)=$L$1,"病假",IF(COLOR(F17)=$N$1,$M$1,CHOOSE(IF(COLOR(F17)=$B$1,4,IF(COLOR(F17)=$D$1,3,IF(COLOR(F17)=$F$1,1,0)))*IF('考勤辅助表-上午'!$M16="周末",2,1),"内勤","内勤加班","市内外勤","出差外勤","","市内外勤加班","","出差外勤加班","",""))))))</f>
        <v>休息</v>
      </c>
      <c r="Q17" s="165" t="str">
        <f>IF(OR(G17="",G17="休息"),"休息",IF(COLOR(G17)=$H$1,"年假",IF(COLOR(G17)=$J$1,"事假",IF(COLOR(G17)=$L$1,"病假",IF(COLOR(G17)=$N$1,$M$1,CHOOSE(IF(COLOR(G17)=$B$1,4,IF(COLOR(G17)=$D$1,3,IF(COLOR(G17)=$F$1,1,0)))*IF('考勤辅助表-上午'!$M16="周末",2,1),"内勤","内勤加班","市内外勤","出差外勤","","市内外勤加班","","出差外勤加班","",""))))))</f>
        <v>休息</v>
      </c>
      <c r="R17" s="165" t="str">
        <f>IF(OR(H17="",H17="休息"),"休息",IF(COLOR(H17)=$H$1,"年假",IF(COLOR(H17)=$J$1,"事假",IF(COLOR(H17)=$L$1,"病假",IF(COLOR(H17)=$N$1,$M$1,CHOOSE(IF(COLOR(H17)=$B$1,4,IF(COLOR(H17)=$D$1,3,IF(COLOR(H17)=$F$1,1,0)))*IF('考勤辅助表-上午'!$M16="周末",2,1),"内勤","内勤加班","市内外勤","出差外勤","","市内外勤加班","","出差外勤加班","",""))))))</f>
        <v>休息</v>
      </c>
      <c r="S17" s="165" t="str">
        <f>IF(OR(I17="",I17="休息"),"休息",IF(COLOR(I17)=$H$1,"年假",IF(COLOR(I17)=$J$1,"事假",IF(COLOR(I17)=$L$1,"病假",IF(COLOR(I17)=$N$1,$M$1,CHOOSE(IF(COLOR(I17)=$B$1,4,IF(COLOR(I17)=$D$1,3,IF(COLOR(I17)=$F$1,1,0)))*IF('考勤辅助表-上午'!$M16="周末",2,1),"内勤","内勤加班","市内外勤","出差外勤","","市内外勤加班","","出差外勤加班","",""))))))</f>
        <v>休息</v>
      </c>
      <c r="T17" s="165" t="str">
        <f>IF(OR(J17="",J17="休息"),"休息",IF(COLOR(J17)=$H$1,"年假",IF(COLOR(J17)=$J$1,"事假",IF(COLOR(J17)=$L$1,"病假",IF(COLOR(J17)=$N$1,$M$1,CHOOSE(IF(COLOR(J17)=$B$1,4,IF(COLOR(J17)=$D$1,3,IF(COLOR(J17)=$F$1,1,0)))*IF('考勤辅助表-上午'!$M16="周末",2,1),"内勤","内勤加班","市内外勤","出差外勤","","市内外勤加班","","出差外勤加班","",""))))))</f>
        <v>休息</v>
      </c>
      <c r="U17" s="165" t="str">
        <f>IF(OR(K17="",K17="休息"),"休息",IF(COLOR(K17)=$H$1,"年假",IF(COLOR(K17)=$J$1,"事假",IF(COLOR(K17)=$L$1,"病假",IF(COLOR(K17)=$N$1,$M$1,CHOOSE(IF(COLOR(K17)=$B$1,4,IF(COLOR(K17)=$D$1,3,IF(COLOR(K17)=$F$1,1,0)))*IF('考勤辅助表-上午'!$M16="周末",2,1),"内勤","内勤加班","市内外勤","出差外勤","","市内外勤加班","","出差外勤加班","",""))))))</f>
        <v>休息</v>
      </c>
      <c r="V17" s="165" t="str">
        <f>IF(OR(L17="",L17="休息"),"休息",IF(COLOR(L17)=$H$1,"年假",IF(COLOR(L17)=$J$1,"事假",IF(COLOR(L17)=$L$1,"病假",IF(COLOR(L17)=$N$1,$M$1,CHOOSE(IF(COLOR(L17)=$B$1,4,IF(COLOR(L17)=$D$1,3,IF(COLOR(L17)=$F$1,1,0)))*IF('考勤辅助表-上午'!$M16="周末",2,1),"内勤","内勤加班","市内外勤","出差外勤","","市内外勤加班","","出差外勤加班","",""))))))</f>
        <v>休息</v>
      </c>
      <c r="X17" s="167" t="b">
        <f>M17='考勤辅助表-上午'!C16</f>
        <v>0</v>
      </c>
      <c r="Y17" s="167" t="b">
        <f>N17='考勤辅助表-上午'!D16</f>
        <v>0</v>
      </c>
      <c r="Z17" s="167" t="b">
        <f>O17='考勤辅助表-上午'!E16</f>
        <v>0</v>
      </c>
      <c r="AA17" s="167" t="b">
        <f>P17='考勤辅助表-上午'!F16</f>
        <v>0</v>
      </c>
      <c r="AB17" s="167" t="b">
        <f>Q17='考勤辅助表-上午'!G16</f>
        <v>0</v>
      </c>
      <c r="AC17" s="167" t="b">
        <f>R17='考勤辅助表-上午'!H16</f>
        <v>0</v>
      </c>
      <c r="AD17" s="167" t="b">
        <f>S17='考勤辅助表-上午'!I16</f>
        <v>0</v>
      </c>
      <c r="AE17" s="167" t="b">
        <f>T17='考勤辅助表-上午'!J16</f>
        <v>0</v>
      </c>
      <c r="AF17" s="167" t="b">
        <f>U17='考勤辅助表-上午'!K16</f>
        <v>0</v>
      </c>
      <c r="AG17" s="167" t="b">
        <f>V17='考勤辅助表-上午'!L16</f>
        <v>0</v>
      </c>
    </row>
    <row r="18" s="140" customFormat="1" ht="22" customHeight="1" spans="1:33">
      <c r="A18" s="147">
        <f>'考勤辅助表-上午'!A17</f>
        <v>45154</v>
      </c>
      <c r="B18" s="147" t="str">
        <f>'考勤辅助表-上午'!B17</f>
        <v>星期三</v>
      </c>
      <c r="C18" s="148"/>
      <c r="D18" s="158"/>
      <c r="E18" s="158"/>
      <c r="F18" s="158"/>
      <c r="G18" s="158"/>
      <c r="H18" s="158"/>
      <c r="I18" s="158"/>
      <c r="J18" s="158"/>
      <c r="K18" s="158"/>
      <c r="L18" s="158"/>
      <c r="M18" s="165" t="str">
        <f>IF(OR(C18="",C18="休息"),"休息",IF(COLOR(C18)=$H$1,"年假",IF(COLOR(C18)=$J$1,"事假",IF(COLOR(C18)=$L$1,"病假",IF(COLOR(C18)=$N$1,$M$1,CHOOSE(IF(COLOR(C18)=$B$1,4,IF(COLOR(C18)=$D$1,3,IF(COLOR(C18)=$F$1,1,0)))*IF('考勤辅助表-上午'!$M17="周末",2,1),"内勤","内勤加班","市内外勤","出差外勤","","市内外勤加班","","出差外勤加班","",""))))))</f>
        <v>休息</v>
      </c>
      <c r="N18" s="165" t="str">
        <f>IF(OR(D18="",D18="休息"),"休息",IF(COLOR(D18)=$H$1,"年假",IF(COLOR(D18)=$J$1,"事假",IF(COLOR(D18)=$L$1,"病假",IF(COLOR(D18)=$N$1,$M$1,CHOOSE(IF(COLOR(D18)=$B$1,4,IF(COLOR(D18)=$D$1,3,IF(COLOR(D18)=$F$1,1,0)))*IF('考勤辅助表-上午'!$M17="周末",2,1),"内勤","内勤加班","市内外勤","出差外勤","","市内外勤加班","","出差外勤加班","",""))))))</f>
        <v>休息</v>
      </c>
      <c r="O18" s="165" t="str">
        <f>IF(OR(E18="",E18="休息"),"休息",IF(COLOR(E18)=$H$1,"年假",IF(COLOR(E18)=$J$1,"事假",IF(COLOR(E18)=$L$1,"病假",IF(COLOR(E18)=$N$1,$M$1,CHOOSE(IF(COLOR(E18)=$B$1,4,IF(COLOR(E18)=$D$1,3,IF(COLOR(E18)=$F$1,1,0)))*IF('考勤辅助表-上午'!$M17="周末",2,1),"内勤","内勤加班","市内外勤","出差外勤","","市内外勤加班","","出差外勤加班","",""))))))</f>
        <v>休息</v>
      </c>
      <c r="P18" s="165" t="str">
        <f>IF(OR(F18="",F18="休息"),"休息",IF(COLOR(F18)=$H$1,"年假",IF(COLOR(F18)=$J$1,"事假",IF(COLOR(F18)=$L$1,"病假",IF(COLOR(F18)=$N$1,$M$1,CHOOSE(IF(COLOR(F18)=$B$1,4,IF(COLOR(F18)=$D$1,3,IF(COLOR(F18)=$F$1,1,0)))*IF('考勤辅助表-上午'!$M17="周末",2,1),"内勤","内勤加班","市内外勤","出差外勤","","市内外勤加班","","出差外勤加班","",""))))))</f>
        <v>休息</v>
      </c>
      <c r="Q18" s="165" t="str">
        <f>IF(OR(G18="",G18="休息"),"休息",IF(COLOR(G18)=$H$1,"年假",IF(COLOR(G18)=$J$1,"事假",IF(COLOR(G18)=$L$1,"病假",IF(COLOR(G18)=$N$1,$M$1,CHOOSE(IF(COLOR(G18)=$B$1,4,IF(COLOR(G18)=$D$1,3,IF(COLOR(G18)=$F$1,1,0)))*IF('考勤辅助表-上午'!$M17="周末",2,1),"内勤","内勤加班","市内外勤","出差外勤","","市内外勤加班","","出差外勤加班","",""))))))</f>
        <v>休息</v>
      </c>
      <c r="R18" s="165" t="str">
        <f>IF(OR(H18="",H18="休息"),"休息",IF(COLOR(H18)=$H$1,"年假",IF(COLOR(H18)=$J$1,"事假",IF(COLOR(H18)=$L$1,"病假",IF(COLOR(H18)=$N$1,$M$1,CHOOSE(IF(COLOR(H18)=$B$1,4,IF(COLOR(H18)=$D$1,3,IF(COLOR(H18)=$F$1,1,0)))*IF('考勤辅助表-上午'!$M17="周末",2,1),"内勤","内勤加班","市内外勤","出差外勤","","市内外勤加班","","出差外勤加班","",""))))))</f>
        <v>休息</v>
      </c>
      <c r="S18" s="165" t="str">
        <f>IF(OR(I18="",I18="休息"),"休息",IF(COLOR(I18)=$H$1,"年假",IF(COLOR(I18)=$J$1,"事假",IF(COLOR(I18)=$L$1,"病假",IF(COLOR(I18)=$N$1,$M$1,CHOOSE(IF(COLOR(I18)=$B$1,4,IF(COLOR(I18)=$D$1,3,IF(COLOR(I18)=$F$1,1,0)))*IF('考勤辅助表-上午'!$M17="周末",2,1),"内勤","内勤加班","市内外勤","出差外勤","","市内外勤加班","","出差外勤加班","",""))))))</f>
        <v>休息</v>
      </c>
      <c r="T18" s="165" t="str">
        <f>IF(OR(J18="",J18="休息"),"休息",IF(COLOR(J18)=$H$1,"年假",IF(COLOR(J18)=$J$1,"事假",IF(COLOR(J18)=$L$1,"病假",IF(COLOR(J18)=$N$1,$M$1,CHOOSE(IF(COLOR(J18)=$B$1,4,IF(COLOR(J18)=$D$1,3,IF(COLOR(J18)=$F$1,1,0)))*IF('考勤辅助表-上午'!$M17="周末",2,1),"内勤","内勤加班","市内外勤","出差外勤","","市内外勤加班","","出差外勤加班","",""))))))</f>
        <v>休息</v>
      </c>
      <c r="U18" s="165" t="str">
        <f>IF(OR(K18="",K18="休息"),"休息",IF(COLOR(K18)=$H$1,"年假",IF(COLOR(K18)=$J$1,"事假",IF(COLOR(K18)=$L$1,"病假",IF(COLOR(K18)=$N$1,$M$1,CHOOSE(IF(COLOR(K18)=$B$1,4,IF(COLOR(K18)=$D$1,3,IF(COLOR(K18)=$F$1,1,0)))*IF('考勤辅助表-上午'!$M17="周末",2,1),"内勤","内勤加班","市内外勤","出差外勤","","市内外勤加班","","出差外勤加班","",""))))))</f>
        <v>休息</v>
      </c>
      <c r="V18" s="165" t="str">
        <f>IF(OR(L18="",L18="休息"),"休息",IF(COLOR(L18)=$H$1,"年假",IF(COLOR(L18)=$J$1,"事假",IF(COLOR(L18)=$L$1,"病假",IF(COLOR(L18)=$N$1,$M$1,CHOOSE(IF(COLOR(L18)=$B$1,4,IF(COLOR(L18)=$D$1,3,IF(COLOR(L18)=$F$1,1,0)))*IF('考勤辅助表-上午'!$M17="周末",2,1),"内勤","内勤加班","市内外勤","出差外勤","","市内外勤加班","","出差外勤加班","",""))))))</f>
        <v>休息</v>
      </c>
      <c r="X18" s="167" t="b">
        <f>M18='考勤辅助表-上午'!C17</f>
        <v>0</v>
      </c>
      <c r="Y18" s="167" t="b">
        <f>N18='考勤辅助表-上午'!D17</f>
        <v>0</v>
      </c>
      <c r="Z18" s="167" t="b">
        <f>O18='考勤辅助表-上午'!E17</f>
        <v>0</v>
      </c>
      <c r="AA18" s="167" t="b">
        <f>P18='考勤辅助表-上午'!F17</f>
        <v>0</v>
      </c>
      <c r="AB18" s="167" t="b">
        <f>Q18='考勤辅助表-上午'!G17</f>
        <v>0</v>
      </c>
      <c r="AC18" s="167" t="b">
        <f>R18='考勤辅助表-上午'!H17</f>
        <v>0</v>
      </c>
      <c r="AD18" s="167" t="b">
        <f>S18='考勤辅助表-上午'!I17</f>
        <v>0</v>
      </c>
      <c r="AE18" s="167" t="b">
        <f>T18='考勤辅助表-上午'!J17</f>
        <v>0</v>
      </c>
      <c r="AF18" s="167" t="b">
        <f>U18='考勤辅助表-上午'!K17</f>
        <v>0</v>
      </c>
      <c r="AG18" s="167" t="b">
        <f>V18='考勤辅助表-上午'!L17</f>
        <v>0</v>
      </c>
    </row>
    <row r="19" s="140" customFormat="1" ht="22" customHeight="1" spans="1:33">
      <c r="A19" s="151">
        <f>'考勤辅助表-上午'!A18</f>
        <v>45155</v>
      </c>
      <c r="B19" s="151" t="str">
        <f>'考勤辅助表-上午'!B18</f>
        <v>星期四</v>
      </c>
      <c r="C19" s="153"/>
      <c r="D19" s="152"/>
      <c r="E19" s="152"/>
      <c r="F19" s="152"/>
      <c r="G19" s="152"/>
      <c r="H19" s="152"/>
      <c r="I19" s="152"/>
      <c r="J19" s="152"/>
      <c r="K19" s="152"/>
      <c r="L19" s="152"/>
      <c r="M19" s="165" t="str">
        <f>IF(OR(C19="",C19="休息"),"休息",IF(COLOR(C19)=$H$1,"年假",IF(COLOR(C19)=$J$1,"事假",IF(COLOR(C19)=$L$1,"病假",IF(COLOR(C19)=$N$1,$M$1,CHOOSE(IF(COLOR(C19)=$B$1,4,IF(COLOR(C19)=$D$1,3,IF(COLOR(C19)=$F$1,1,0)))*IF('考勤辅助表-上午'!$M18="周末",2,1),"内勤","内勤加班","市内外勤","出差外勤","","市内外勤加班","","出差外勤加班","",""))))))</f>
        <v>休息</v>
      </c>
      <c r="N19" s="165" t="str">
        <f>IF(OR(D19="",D19="休息"),"休息",IF(COLOR(D19)=$H$1,"年假",IF(COLOR(D19)=$J$1,"事假",IF(COLOR(D19)=$L$1,"病假",IF(COLOR(D19)=$N$1,$M$1,CHOOSE(IF(COLOR(D19)=$B$1,4,IF(COLOR(D19)=$D$1,3,IF(COLOR(D19)=$F$1,1,0)))*IF('考勤辅助表-上午'!$M18="周末",2,1),"内勤","内勤加班","市内外勤","出差外勤","","市内外勤加班","","出差外勤加班","",""))))))</f>
        <v>休息</v>
      </c>
      <c r="O19" s="165" t="str">
        <f>IF(OR(E19="",E19="休息"),"休息",IF(COLOR(E19)=$H$1,"年假",IF(COLOR(E19)=$J$1,"事假",IF(COLOR(E19)=$L$1,"病假",IF(COLOR(E19)=$N$1,$M$1,CHOOSE(IF(COLOR(E19)=$B$1,4,IF(COLOR(E19)=$D$1,3,IF(COLOR(E19)=$F$1,1,0)))*IF('考勤辅助表-上午'!$M18="周末",2,1),"内勤","内勤加班","市内外勤","出差外勤","","市内外勤加班","","出差外勤加班","",""))))))</f>
        <v>休息</v>
      </c>
      <c r="P19" s="165" t="str">
        <f>IF(OR(F19="",F19="休息"),"休息",IF(COLOR(F19)=$H$1,"年假",IF(COLOR(F19)=$J$1,"事假",IF(COLOR(F19)=$L$1,"病假",IF(COLOR(F19)=$N$1,$M$1,CHOOSE(IF(COLOR(F19)=$B$1,4,IF(COLOR(F19)=$D$1,3,IF(COLOR(F19)=$F$1,1,0)))*IF('考勤辅助表-上午'!$M18="周末",2,1),"内勤","内勤加班","市内外勤","出差外勤","","市内外勤加班","","出差外勤加班","",""))))))</f>
        <v>休息</v>
      </c>
      <c r="Q19" s="165" t="str">
        <f>IF(OR(G19="",G19="休息"),"休息",IF(COLOR(G19)=$H$1,"年假",IF(COLOR(G19)=$J$1,"事假",IF(COLOR(G19)=$L$1,"病假",IF(COLOR(G19)=$N$1,$M$1,CHOOSE(IF(COLOR(G19)=$B$1,4,IF(COLOR(G19)=$D$1,3,IF(COLOR(G19)=$F$1,1,0)))*IF('考勤辅助表-上午'!$M18="周末",2,1),"内勤","内勤加班","市内外勤","出差外勤","","市内外勤加班","","出差外勤加班","",""))))))</f>
        <v>休息</v>
      </c>
      <c r="R19" s="165" t="str">
        <f>IF(OR(H19="",H19="休息"),"休息",IF(COLOR(H19)=$H$1,"年假",IF(COLOR(H19)=$J$1,"事假",IF(COLOR(H19)=$L$1,"病假",IF(COLOR(H19)=$N$1,$M$1,CHOOSE(IF(COLOR(H19)=$B$1,4,IF(COLOR(H19)=$D$1,3,IF(COLOR(H19)=$F$1,1,0)))*IF('考勤辅助表-上午'!$M18="周末",2,1),"内勤","内勤加班","市内外勤","出差外勤","","市内外勤加班","","出差外勤加班","",""))))))</f>
        <v>休息</v>
      </c>
      <c r="S19" s="165" t="str">
        <f>IF(OR(I19="",I19="休息"),"休息",IF(COLOR(I19)=$H$1,"年假",IF(COLOR(I19)=$J$1,"事假",IF(COLOR(I19)=$L$1,"病假",IF(COLOR(I19)=$N$1,$M$1,CHOOSE(IF(COLOR(I19)=$B$1,4,IF(COLOR(I19)=$D$1,3,IF(COLOR(I19)=$F$1,1,0)))*IF('考勤辅助表-上午'!$M18="周末",2,1),"内勤","内勤加班","市内外勤","出差外勤","","市内外勤加班","","出差外勤加班","",""))))))</f>
        <v>休息</v>
      </c>
      <c r="T19" s="165" t="str">
        <f>IF(OR(J19="",J19="休息"),"休息",IF(COLOR(J19)=$H$1,"年假",IF(COLOR(J19)=$J$1,"事假",IF(COLOR(J19)=$L$1,"病假",IF(COLOR(J19)=$N$1,$M$1,CHOOSE(IF(COLOR(J19)=$B$1,4,IF(COLOR(J19)=$D$1,3,IF(COLOR(J19)=$F$1,1,0)))*IF('考勤辅助表-上午'!$M18="周末",2,1),"内勤","内勤加班","市内外勤","出差外勤","","市内外勤加班","","出差外勤加班","",""))))))</f>
        <v>休息</v>
      </c>
      <c r="U19" s="165" t="str">
        <f>IF(OR(K19="",K19="休息"),"休息",IF(COLOR(K19)=$H$1,"年假",IF(COLOR(K19)=$J$1,"事假",IF(COLOR(K19)=$L$1,"病假",IF(COLOR(K19)=$N$1,$M$1,CHOOSE(IF(COLOR(K19)=$B$1,4,IF(COLOR(K19)=$D$1,3,IF(COLOR(K19)=$F$1,1,0)))*IF('考勤辅助表-上午'!$M18="周末",2,1),"内勤","内勤加班","市内外勤","出差外勤","","市内外勤加班","","出差外勤加班","",""))))))</f>
        <v>休息</v>
      </c>
      <c r="V19" s="165" t="str">
        <f>IF(OR(L19="",L19="休息"),"休息",IF(COLOR(L19)=$H$1,"年假",IF(COLOR(L19)=$J$1,"事假",IF(COLOR(L19)=$L$1,"病假",IF(COLOR(L19)=$N$1,$M$1,CHOOSE(IF(COLOR(L19)=$B$1,4,IF(COLOR(L19)=$D$1,3,IF(COLOR(L19)=$F$1,1,0)))*IF('考勤辅助表-上午'!$M18="周末",2,1),"内勤","内勤加班","市内外勤","出差外勤","","市内外勤加班","","出差外勤加班","",""))))))</f>
        <v>休息</v>
      </c>
      <c r="X19" s="167" t="b">
        <f>M19='考勤辅助表-上午'!C18</f>
        <v>0</v>
      </c>
      <c r="Y19" s="167" t="b">
        <f>N19='考勤辅助表-上午'!D18</f>
        <v>0</v>
      </c>
      <c r="Z19" s="167" t="b">
        <f>O19='考勤辅助表-上午'!E18</f>
        <v>0</v>
      </c>
      <c r="AA19" s="167" t="b">
        <f>P19='考勤辅助表-上午'!F18</f>
        <v>0</v>
      </c>
      <c r="AB19" s="167" t="b">
        <f>Q19='考勤辅助表-上午'!G18</f>
        <v>0</v>
      </c>
      <c r="AC19" s="167" t="b">
        <f>R19='考勤辅助表-上午'!H18</f>
        <v>0</v>
      </c>
      <c r="AD19" s="167" t="b">
        <f>S19='考勤辅助表-上午'!I18</f>
        <v>0</v>
      </c>
      <c r="AE19" s="167" t="b">
        <f>T19='考勤辅助表-上午'!J18</f>
        <v>0</v>
      </c>
      <c r="AF19" s="167" t="b">
        <f>U19='考勤辅助表-上午'!K18</f>
        <v>0</v>
      </c>
      <c r="AG19" s="167" t="b">
        <f>V19='考勤辅助表-上午'!L18</f>
        <v>0</v>
      </c>
    </row>
    <row r="20" s="140" customFormat="1" ht="22" customHeight="1" spans="1:33">
      <c r="A20" s="151">
        <f>'考勤辅助表-上午'!A19</f>
        <v>45156</v>
      </c>
      <c r="B20" s="151" t="str">
        <f>'考勤辅助表-上午'!B19</f>
        <v>星期五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65" t="str">
        <f>IF(OR(C20="",C20="休息"),"休息",IF(COLOR(C20)=$H$1,"年假",IF(COLOR(C20)=$J$1,"事假",IF(COLOR(C20)=$L$1,"病假",IF(COLOR(C20)=$N$1,$M$1,CHOOSE(IF(COLOR(C20)=$B$1,4,IF(COLOR(C20)=$D$1,3,IF(COLOR(C20)=$F$1,1,0)))*IF('考勤辅助表-上午'!$M19="周末",2,1),"内勤","内勤加班","市内外勤","出差外勤","","市内外勤加班","","出差外勤加班","",""))))))</f>
        <v>休息</v>
      </c>
      <c r="N20" s="165" t="str">
        <f>IF(OR(D20="",D20="休息"),"休息",IF(COLOR(D20)=$H$1,"年假",IF(COLOR(D20)=$J$1,"事假",IF(COLOR(D20)=$L$1,"病假",IF(COLOR(D20)=$N$1,$M$1,CHOOSE(IF(COLOR(D20)=$B$1,4,IF(COLOR(D20)=$D$1,3,IF(COLOR(D20)=$F$1,1,0)))*IF('考勤辅助表-上午'!$M19="周末",2,1),"内勤","内勤加班","市内外勤","出差外勤","","市内外勤加班","","出差外勤加班","",""))))))</f>
        <v>休息</v>
      </c>
      <c r="O20" s="165" t="str">
        <f>IF(OR(E20="",E20="休息"),"休息",IF(COLOR(E20)=$H$1,"年假",IF(COLOR(E20)=$J$1,"事假",IF(COLOR(E20)=$L$1,"病假",IF(COLOR(E20)=$N$1,$M$1,CHOOSE(IF(COLOR(E20)=$B$1,4,IF(COLOR(E20)=$D$1,3,IF(COLOR(E20)=$F$1,1,0)))*IF('考勤辅助表-上午'!$M19="周末",2,1),"内勤","内勤加班","市内外勤","出差外勤","","市内外勤加班","","出差外勤加班","",""))))))</f>
        <v>休息</v>
      </c>
      <c r="P20" s="165" t="str">
        <f>IF(OR(F20="",F20="休息"),"休息",IF(COLOR(F20)=$H$1,"年假",IF(COLOR(F20)=$J$1,"事假",IF(COLOR(F20)=$L$1,"病假",IF(COLOR(F20)=$N$1,$M$1,CHOOSE(IF(COLOR(F20)=$B$1,4,IF(COLOR(F20)=$D$1,3,IF(COLOR(F20)=$F$1,1,0)))*IF('考勤辅助表-上午'!$M19="周末",2,1),"内勤","内勤加班","市内外勤","出差外勤","","市内外勤加班","","出差外勤加班","",""))))))</f>
        <v>休息</v>
      </c>
      <c r="Q20" s="165" t="str">
        <f>IF(OR(G20="",G20="休息"),"休息",IF(COLOR(G20)=$H$1,"年假",IF(COLOR(G20)=$J$1,"事假",IF(COLOR(G20)=$L$1,"病假",IF(COLOR(G20)=$N$1,$M$1,CHOOSE(IF(COLOR(G20)=$B$1,4,IF(COLOR(G20)=$D$1,3,IF(COLOR(G20)=$F$1,1,0)))*IF('考勤辅助表-上午'!$M19="周末",2,1),"内勤","内勤加班","市内外勤","出差外勤","","市内外勤加班","","出差外勤加班","",""))))))</f>
        <v>休息</v>
      </c>
      <c r="R20" s="165" t="str">
        <f>IF(OR(H20="",H20="休息"),"休息",IF(COLOR(H20)=$H$1,"年假",IF(COLOR(H20)=$J$1,"事假",IF(COLOR(H20)=$L$1,"病假",IF(COLOR(H20)=$N$1,$M$1,CHOOSE(IF(COLOR(H20)=$B$1,4,IF(COLOR(H20)=$D$1,3,IF(COLOR(H20)=$F$1,1,0)))*IF('考勤辅助表-上午'!$M19="周末",2,1),"内勤","内勤加班","市内外勤","出差外勤","","市内外勤加班","","出差外勤加班","",""))))))</f>
        <v>休息</v>
      </c>
      <c r="S20" s="165" t="str">
        <f>IF(OR(I20="",I20="休息"),"休息",IF(COLOR(I20)=$H$1,"年假",IF(COLOR(I20)=$J$1,"事假",IF(COLOR(I20)=$L$1,"病假",IF(COLOR(I20)=$N$1,$M$1,CHOOSE(IF(COLOR(I20)=$B$1,4,IF(COLOR(I20)=$D$1,3,IF(COLOR(I20)=$F$1,1,0)))*IF('考勤辅助表-上午'!$M19="周末",2,1),"内勤","内勤加班","市内外勤","出差外勤","","市内外勤加班","","出差外勤加班","",""))))))</f>
        <v>休息</v>
      </c>
      <c r="T20" s="165" t="str">
        <f>IF(OR(J20="",J20="休息"),"休息",IF(COLOR(J20)=$H$1,"年假",IF(COLOR(J20)=$J$1,"事假",IF(COLOR(J20)=$L$1,"病假",IF(COLOR(J20)=$N$1,$M$1,CHOOSE(IF(COLOR(J20)=$B$1,4,IF(COLOR(J20)=$D$1,3,IF(COLOR(J20)=$F$1,1,0)))*IF('考勤辅助表-上午'!$M19="周末",2,1),"内勤","内勤加班","市内外勤","出差外勤","","市内外勤加班","","出差外勤加班","",""))))))</f>
        <v>休息</v>
      </c>
      <c r="U20" s="165" t="str">
        <f>IF(OR(K20="",K20="休息"),"休息",IF(COLOR(K20)=$H$1,"年假",IF(COLOR(K20)=$J$1,"事假",IF(COLOR(K20)=$L$1,"病假",IF(COLOR(K20)=$N$1,$M$1,CHOOSE(IF(COLOR(K20)=$B$1,4,IF(COLOR(K20)=$D$1,3,IF(COLOR(K20)=$F$1,1,0)))*IF('考勤辅助表-上午'!$M19="周末",2,1),"内勤","内勤加班","市内外勤","出差外勤","","市内外勤加班","","出差外勤加班","",""))))))</f>
        <v>休息</v>
      </c>
      <c r="V20" s="165" t="str">
        <f>IF(OR(L20="",L20="休息"),"休息",IF(COLOR(L20)=$H$1,"年假",IF(COLOR(L20)=$J$1,"事假",IF(COLOR(L20)=$L$1,"病假",IF(COLOR(L20)=$N$1,$M$1,CHOOSE(IF(COLOR(L20)=$B$1,4,IF(COLOR(L20)=$D$1,3,IF(COLOR(L20)=$F$1,1,0)))*IF('考勤辅助表-上午'!$M19="周末",2,1),"内勤","内勤加班","市内外勤","出差外勤","","市内外勤加班","","出差外勤加班","",""))))))</f>
        <v>休息</v>
      </c>
      <c r="X20" s="167" t="b">
        <f>M20='考勤辅助表-上午'!C19</f>
        <v>0</v>
      </c>
      <c r="Y20" s="167" t="b">
        <f>N20='考勤辅助表-上午'!D19</f>
        <v>0</v>
      </c>
      <c r="Z20" s="167" t="b">
        <f>O20='考勤辅助表-上午'!E19</f>
        <v>0</v>
      </c>
      <c r="AA20" s="167" t="b">
        <f>P20='考勤辅助表-上午'!F19</f>
        <v>0</v>
      </c>
      <c r="AB20" s="167" t="b">
        <f>Q20='考勤辅助表-上午'!G19</f>
        <v>0</v>
      </c>
      <c r="AC20" s="167" t="b">
        <f>R20='考勤辅助表-上午'!H19</f>
        <v>0</v>
      </c>
      <c r="AD20" s="167" t="b">
        <f>S20='考勤辅助表-上午'!I19</f>
        <v>0</v>
      </c>
      <c r="AE20" s="167" t="b">
        <f>T20='考勤辅助表-上午'!J19</f>
        <v>0</v>
      </c>
      <c r="AF20" s="167" t="b">
        <f>U20='考勤辅助表-上午'!K19</f>
        <v>0</v>
      </c>
      <c r="AG20" s="167" t="b">
        <f>V20='考勤辅助表-上午'!L19</f>
        <v>0</v>
      </c>
    </row>
    <row r="21" s="140" customFormat="1" ht="22" customHeight="1" spans="1:33">
      <c r="A21" s="151">
        <f>'考勤辅助表-上午'!A20</f>
        <v>45157</v>
      </c>
      <c r="B21" s="151" t="str">
        <f>'考勤辅助表-上午'!B20</f>
        <v>星期六</v>
      </c>
      <c r="C21" s="152"/>
      <c r="D21" s="157"/>
      <c r="E21" s="157"/>
      <c r="F21" s="157"/>
      <c r="G21" s="154"/>
      <c r="H21" s="157"/>
      <c r="I21" s="157"/>
      <c r="J21" s="157"/>
      <c r="K21" s="157"/>
      <c r="L21" s="157"/>
      <c r="M21" s="165" t="str">
        <f>IF(OR(C21="",C21="休息"),"休息",IF(COLOR(C21)=$H$1,"年假",IF(COLOR(C21)=$J$1,"事假",IF(COLOR(C21)=$L$1,"病假",IF(COLOR(C21)=$N$1,$M$1,CHOOSE(IF(COLOR(C21)=$B$1,4,IF(COLOR(C21)=$D$1,3,IF(COLOR(C21)=$F$1,1,0)))*IF('考勤辅助表-上午'!$M20="周末",2,1),"内勤","内勤加班","市内外勤","出差外勤","","市内外勤加班","","出差外勤加班","",""))))))</f>
        <v>休息</v>
      </c>
      <c r="N21" s="165" t="str">
        <f>IF(OR(D21="",D21="休息"),"休息",IF(COLOR(D21)=$H$1,"年假",IF(COLOR(D21)=$J$1,"事假",IF(COLOR(D21)=$L$1,"病假",IF(COLOR(D21)=$N$1,$M$1,CHOOSE(IF(COLOR(D21)=$B$1,4,IF(COLOR(D21)=$D$1,3,IF(COLOR(D21)=$F$1,1,0)))*IF('考勤辅助表-上午'!$M20="周末",2,1),"内勤","内勤加班","市内外勤","出差外勤","","市内外勤加班","","出差外勤加班","",""))))))</f>
        <v>休息</v>
      </c>
      <c r="O21" s="165" t="str">
        <f>IF(OR(E21="",E21="休息"),"休息",IF(COLOR(E21)=$H$1,"年假",IF(COLOR(E21)=$J$1,"事假",IF(COLOR(E21)=$L$1,"病假",IF(COLOR(E21)=$N$1,$M$1,CHOOSE(IF(COLOR(E21)=$B$1,4,IF(COLOR(E21)=$D$1,3,IF(COLOR(E21)=$F$1,1,0)))*IF('考勤辅助表-上午'!$M20="周末",2,1),"内勤","内勤加班","市内外勤","出差外勤","","市内外勤加班","","出差外勤加班","",""))))))</f>
        <v>休息</v>
      </c>
      <c r="P21" s="165" t="str">
        <f>IF(OR(F21="",F21="休息"),"休息",IF(COLOR(F21)=$H$1,"年假",IF(COLOR(F21)=$J$1,"事假",IF(COLOR(F21)=$L$1,"病假",IF(COLOR(F21)=$N$1,$M$1,CHOOSE(IF(COLOR(F21)=$B$1,4,IF(COLOR(F21)=$D$1,3,IF(COLOR(F21)=$F$1,1,0)))*IF('考勤辅助表-上午'!$M20="周末",2,1),"内勤","内勤加班","市内外勤","出差外勤","","市内外勤加班","","出差外勤加班","",""))))))</f>
        <v>休息</v>
      </c>
      <c r="Q21" s="165" t="str">
        <f>IF(OR(G21="",G21="休息"),"休息",IF(COLOR(G21)=$H$1,"年假",IF(COLOR(G21)=$J$1,"事假",IF(COLOR(G21)=$L$1,"病假",IF(COLOR(G21)=$N$1,$M$1,CHOOSE(IF(COLOR(G21)=$B$1,4,IF(COLOR(G21)=$D$1,3,IF(COLOR(G21)=$F$1,1,0)))*IF('考勤辅助表-上午'!$M20="周末",2,1),"内勤","内勤加班","市内外勤","出差外勤","","市内外勤加班","","出差外勤加班","",""))))))</f>
        <v>休息</v>
      </c>
      <c r="R21" s="165" t="str">
        <f>IF(OR(H21="",H21="休息"),"休息",IF(COLOR(H21)=$H$1,"年假",IF(COLOR(H21)=$J$1,"事假",IF(COLOR(H21)=$L$1,"病假",IF(COLOR(H21)=$N$1,$M$1,CHOOSE(IF(COLOR(H21)=$B$1,4,IF(COLOR(H21)=$D$1,3,IF(COLOR(H21)=$F$1,1,0)))*IF('考勤辅助表-上午'!$M20="周末",2,1),"内勤","内勤加班","市内外勤","出差外勤","","市内外勤加班","","出差外勤加班","",""))))))</f>
        <v>休息</v>
      </c>
      <c r="S21" s="165" t="str">
        <f>IF(OR(I21="",I21="休息"),"休息",IF(COLOR(I21)=$H$1,"年假",IF(COLOR(I21)=$J$1,"事假",IF(COLOR(I21)=$L$1,"病假",IF(COLOR(I21)=$N$1,$M$1,CHOOSE(IF(COLOR(I21)=$B$1,4,IF(COLOR(I21)=$D$1,3,IF(COLOR(I21)=$F$1,1,0)))*IF('考勤辅助表-上午'!$M20="周末",2,1),"内勤","内勤加班","市内外勤","出差外勤","","市内外勤加班","","出差外勤加班","",""))))))</f>
        <v>休息</v>
      </c>
      <c r="T21" s="165" t="str">
        <f>IF(OR(J21="",J21="休息"),"休息",IF(COLOR(J21)=$H$1,"年假",IF(COLOR(J21)=$J$1,"事假",IF(COLOR(J21)=$L$1,"病假",IF(COLOR(J21)=$N$1,$M$1,CHOOSE(IF(COLOR(J21)=$B$1,4,IF(COLOR(J21)=$D$1,3,IF(COLOR(J21)=$F$1,1,0)))*IF('考勤辅助表-上午'!$M20="周末",2,1),"内勤","内勤加班","市内外勤","出差外勤","","市内外勤加班","","出差外勤加班","",""))))))</f>
        <v>休息</v>
      </c>
      <c r="U21" s="165" t="str">
        <f>IF(OR(K21="",K21="休息"),"休息",IF(COLOR(K21)=$H$1,"年假",IF(COLOR(K21)=$J$1,"事假",IF(COLOR(K21)=$L$1,"病假",IF(COLOR(K21)=$N$1,$M$1,CHOOSE(IF(COLOR(K21)=$B$1,4,IF(COLOR(K21)=$D$1,3,IF(COLOR(K21)=$F$1,1,0)))*IF('考勤辅助表-上午'!$M20="周末",2,1),"内勤","内勤加班","市内外勤","出差外勤","","市内外勤加班","","出差外勤加班","",""))))))</f>
        <v>休息</v>
      </c>
      <c r="V21" s="165" t="str">
        <f>IF(OR(L21="",L21="休息"),"休息",IF(COLOR(L21)=$H$1,"年假",IF(COLOR(L21)=$J$1,"事假",IF(COLOR(L21)=$L$1,"病假",IF(COLOR(L21)=$N$1,$M$1,CHOOSE(IF(COLOR(L21)=$B$1,4,IF(COLOR(L21)=$D$1,3,IF(COLOR(L21)=$F$1,1,0)))*IF('考勤辅助表-上午'!$M20="周末",2,1),"内勤","内勤加班","市内外勤","出差外勤","","市内外勤加班","","出差外勤加班","",""))))))</f>
        <v>休息</v>
      </c>
      <c r="X21" s="167" t="b">
        <f>M21='考勤辅助表-上午'!C20</f>
        <v>0</v>
      </c>
      <c r="Y21" s="167" t="b">
        <f>N21='考勤辅助表-上午'!D20</f>
        <v>0</v>
      </c>
      <c r="Z21" s="167" t="b">
        <f>O21='考勤辅助表-上午'!E20</f>
        <v>0</v>
      </c>
      <c r="AA21" s="167" t="b">
        <f>P21='考勤辅助表-上午'!F20</f>
        <v>0</v>
      </c>
      <c r="AB21" s="167" t="b">
        <f>Q21='考勤辅助表-上午'!G20</f>
        <v>0</v>
      </c>
      <c r="AC21" s="167" t="b">
        <f>R21='考勤辅助表-上午'!H20</f>
        <v>0</v>
      </c>
      <c r="AD21" s="167" t="b">
        <f>S21='考勤辅助表-上午'!I20</f>
        <v>0</v>
      </c>
      <c r="AE21" s="167" t="b">
        <f>T21='考勤辅助表-上午'!J20</f>
        <v>0</v>
      </c>
      <c r="AF21" s="167" t="b">
        <f>U21='考勤辅助表-上午'!K20</f>
        <v>0</v>
      </c>
      <c r="AG21" s="167" t="b">
        <f>V21='考勤辅助表-上午'!L20</f>
        <v>0</v>
      </c>
    </row>
    <row r="22" s="140" customFormat="1" ht="22" customHeight="1" spans="1:33">
      <c r="A22" s="151">
        <f>'考勤辅助表-上午'!A21</f>
        <v>45158</v>
      </c>
      <c r="B22" s="151" t="str">
        <f>'考勤辅助表-上午'!B21</f>
        <v>星期日</v>
      </c>
      <c r="C22" s="152"/>
      <c r="D22" s="157"/>
      <c r="E22" s="152"/>
      <c r="F22" s="157"/>
      <c r="G22" s="154"/>
      <c r="H22" s="157"/>
      <c r="I22" s="157"/>
      <c r="J22" s="157"/>
      <c r="K22" s="157"/>
      <c r="L22" s="157"/>
      <c r="M22" s="165" t="str">
        <f>IF(OR(C22="",C22="休息"),"休息",IF(COLOR(C22)=$H$1,"年假",IF(COLOR(C22)=$J$1,"事假",IF(COLOR(C22)=$L$1,"病假",IF(COLOR(C22)=$N$1,$M$1,CHOOSE(IF(COLOR(C22)=$B$1,4,IF(COLOR(C22)=$D$1,3,IF(COLOR(C22)=$F$1,1,0)))*IF('考勤辅助表-上午'!$M21="周末",2,1),"内勤","内勤加班","市内外勤","出差外勤","","市内外勤加班","","出差外勤加班","",""))))))</f>
        <v>休息</v>
      </c>
      <c r="N22" s="165" t="str">
        <f>IF(OR(D22="",D22="休息"),"休息",IF(COLOR(D22)=$H$1,"年假",IF(COLOR(D22)=$J$1,"事假",IF(COLOR(D22)=$L$1,"病假",IF(COLOR(D22)=$N$1,$M$1,CHOOSE(IF(COLOR(D22)=$B$1,4,IF(COLOR(D22)=$D$1,3,IF(COLOR(D22)=$F$1,1,0)))*IF('考勤辅助表-上午'!$M21="周末",2,1),"内勤","内勤加班","市内外勤","出差外勤","","市内外勤加班","","出差外勤加班","",""))))))</f>
        <v>休息</v>
      </c>
      <c r="O22" s="165" t="str">
        <f>IF(OR(E22="",E22="休息"),"休息",IF(COLOR(E22)=$H$1,"年假",IF(COLOR(E22)=$J$1,"事假",IF(COLOR(E22)=$L$1,"病假",IF(COLOR(E22)=$N$1,$M$1,CHOOSE(IF(COLOR(E22)=$B$1,4,IF(COLOR(E22)=$D$1,3,IF(COLOR(E22)=$F$1,1,0)))*IF('考勤辅助表-上午'!$M21="周末",2,1),"内勤","内勤加班","市内外勤","出差外勤","","市内外勤加班","","出差外勤加班","",""))))))</f>
        <v>休息</v>
      </c>
      <c r="P22" s="165" t="str">
        <f>IF(OR(F22="",F22="休息"),"休息",IF(COLOR(F22)=$H$1,"年假",IF(COLOR(F22)=$J$1,"事假",IF(COLOR(F22)=$L$1,"病假",IF(COLOR(F22)=$N$1,$M$1,CHOOSE(IF(COLOR(F22)=$B$1,4,IF(COLOR(F22)=$D$1,3,IF(COLOR(F22)=$F$1,1,0)))*IF('考勤辅助表-上午'!$M21="周末",2,1),"内勤","内勤加班","市内外勤","出差外勤","","市内外勤加班","","出差外勤加班","",""))))))</f>
        <v>休息</v>
      </c>
      <c r="Q22" s="165" t="str">
        <f>IF(OR(G22="",G22="休息"),"休息",IF(COLOR(G22)=$H$1,"年假",IF(COLOR(G22)=$J$1,"事假",IF(COLOR(G22)=$L$1,"病假",IF(COLOR(G22)=$N$1,$M$1,CHOOSE(IF(COLOR(G22)=$B$1,4,IF(COLOR(G22)=$D$1,3,IF(COLOR(G22)=$F$1,1,0)))*IF('考勤辅助表-上午'!$M21="周末",2,1),"内勤","内勤加班","市内外勤","出差外勤","","市内外勤加班","","出差外勤加班","",""))))))</f>
        <v>休息</v>
      </c>
      <c r="R22" s="165" t="str">
        <f>IF(OR(H22="",H22="休息"),"休息",IF(COLOR(H22)=$H$1,"年假",IF(COLOR(H22)=$J$1,"事假",IF(COLOR(H22)=$L$1,"病假",IF(COLOR(H22)=$N$1,$M$1,CHOOSE(IF(COLOR(H22)=$B$1,4,IF(COLOR(H22)=$D$1,3,IF(COLOR(H22)=$F$1,1,0)))*IF('考勤辅助表-上午'!$M21="周末",2,1),"内勤","内勤加班","市内外勤","出差外勤","","市内外勤加班","","出差外勤加班","",""))))))</f>
        <v>休息</v>
      </c>
      <c r="S22" s="165" t="str">
        <f>IF(OR(I22="",I22="休息"),"休息",IF(COLOR(I22)=$H$1,"年假",IF(COLOR(I22)=$J$1,"事假",IF(COLOR(I22)=$L$1,"病假",IF(COLOR(I22)=$N$1,$M$1,CHOOSE(IF(COLOR(I22)=$B$1,4,IF(COLOR(I22)=$D$1,3,IF(COLOR(I22)=$F$1,1,0)))*IF('考勤辅助表-上午'!$M21="周末",2,1),"内勤","内勤加班","市内外勤","出差外勤","","市内外勤加班","","出差外勤加班","",""))))))</f>
        <v>休息</v>
      </c>
      <c r="T22" s="165" t="str">
        <f>IF(OR(J22="",J22="休息"),"休息",IF(COLOR(J22)=$H$1,"年假",IF(COLOR(J22)=$J$1,"事假",IF(COLOR(J22)=$L$1,"病假",IF(COLOR(J22)=$N$1,$M$1,CHOOSE(IF(COLOR(J22)=$B$1,4,IF(COLOR(J22)=$D$1,3,IF(COLOR(J22)=$F$1,1,0)))*IF('考勤辅助表-上午'!$M21="周末",2,1),"内勤","内勤加班","市内外勤","出差外勤","","市内外勤加班","","出差外勤加班","",""))))))</f>
        <v>休息</v>
      </c>
      <c r="U22" s="165" t="str">
        <f>IF(OR(K22="",K22="休息"),"休息",IF(COLOR(K22)=$H$1,"年假",IF(COLOR(K22)=$J$1,"事假",IF(COLOR(K22)=$L$1,"病假",IF(COLOR(K22)=$N$1,$M$1,CHOOSE(IF(COLOR(K22)=$B$1,4,IF(COLOR(K22)=$D$1,3,IF(COLOR(K22)=$F$1,1,0)))*IF('考勤辅助表-上午'!$M21="周末",2,1),"内勤","内勤加班","市内外勤","出差外勤","","市内外勤加班","","出差外勤加班","",""))))))</f>
        <v>休息</v>
      </c>
      <c r="V22" s="165" t="str">
        <f>IF(OR(L22="",L22="休息"),"休息",IF(COLOR(L22)=$H$1,"年假",IF(COLOR(L22)=$J$1,"事假",IF(COLOR(L22)=$L$1,"病假",IF(COLOR(L22)=$N$1,$M$1,CHOOSE(IF(COLOR(L22)=$B$1,4,IF(COLOR(L22)=$D$1,3,IF(COLOR(L22)=$F$1,1,0)))*IF('考勤辅助表-上午'!$M21="周末",2,1),"内勤","内勤加班","市内外勤","出差外勤","","市内外勤加班","","出差外勤加班","",""))))))</f>
        <v>休息</v>
      </c>
      <c r="X22" s="167" t="b">
        <f>M22='考勤辅助表-上午'!C21</f>
        <v>0</v>
      </c>
      <c r="Y22" s="167" t="b">
        <f>N22='考勤辅助表-上午'!D21</f>
        <v>0</v>
      </c>
      <c r="Z22" s="167" t="b">
        <f>O22='考勤辅助表-上午'!E21</f>
        <v>0</v>
      </c>
      <c r="AA22" s="167" t="b">
        <f>P22='考勤辅助表-上午'!F21</f>
        <v>0</v>
      </c>
      <c r="AB22" s="167" t="b">
        <f>Q22='考勤辅助表-上午'!G21</f>
        <v>0</v>
      </c>
      <c r="AC22" s="167" t="b">
        <f>R22='考勤辅助表-上午'!H21</f>
        <v>0</v>
      </c>
      <c r="AD22" s="167" t="b">
        <f>S22='考勤辅助表-上午'!I21</f>
        <v>0</v>
      </c>
      <c r="AE22" s="167" t="b">
        <f>T22='考勤辅助表-上午'!J21</f>
        <v>0</v>
      </c>
      <c r="AF22" s="167" t="b">
        <f>U22='考勤辅助表-上午'!K21</f>
        <v>0</v>
      </c>
      <c r="AG22" s="167" t="b">
        <f>V22='考勤辅助表-上午'!L21</f>
        <v>0</v>
      </c>
    </row>
    <row r="23" s="140" customFormat="1" ht="22" customHeight="1" spans="1:33">
      <c r="A23" s="151">
        <f>'考勤辅助表-上午'!A22</f>
        <v>45159</v>
      </c>
      <c r="B23" s="151" t="str">
        <f>'考勤辅助表-上午'!B22</f>
        <v>星期一</v>
      </c>
      <c r="C23" s="153"/>
      <c r="D23" s="157"/>
      <c r="E23" s="152"/>
      <c r="F23" s="152"/>
      <c r="G23" s="154"/>
      <c r="H23" s="157"/>
      <c r="I23" s="157"/>
      <c r="J23" s="157"/>
      <c r="K23" s="157"/>
      <c r="L23" s="157"/>
      <c r="M23" s="165" t="str">
        <f>IF(OR(C23="",C23="休息"),"休息",IF(COLOR(C23)=$H$1,"年假",IF(COLOR(C23)=$J$1,"事假",IF(COLOR(C23)=$L$1,"病假",IF(COLOR(C23)=$N$1,$M$1,CHOOSE(IF(COLOR(C23)=$B$1,4,IF(COLOR(C23)=$D$1,3,IF(COLOR(C23)=$F$1,1,0)))*IF('考勤辅助表-上午'!$M22="周末",2,1),"内勤","内勤加班","市内外勤","出差外勤","","市内外勤加班","","出差外勤加班","",""))))))</f>
        <v>休息</v>
      </c>
      <c r="N23" s="165" t="str">
        <f>IF(OR(D23="",D23="休息"),"休息",IF(COLOR(D23)=$H$1,"年假",IF(COLOR(D23)=$J$1,"事假",IF(COLOR(D23)=$L$1,"病假",IF(COLOR(D23)=$N$1,$M$1,CHOOSE(IF(COLOR(D23)=$B$1,4,IF(COLOR(D23)=$D$1,3,IF(COLOR(D23)=$F$1,1,0)))*IF('考勤辅助表-上午'!$M22="周末",2,1),"内勤","内勤加班","市内外勤","出差外勤","","市内外勤加班","","出差外勤加班","",""))))))</f>
        <v>休息</v>
      </c>
      <c r="O23" s="165" t="str">
        <f>IF(OR(E23="",E23="休息"),"休息",IF(COLOR(E23)=$H$1,"年假",IF(COLOR(E23)=$J$1,"事假",IF(COLOR(E23)=$L$1,"病假",IF(COLOR(E23)=$N$1,$M$1,CHOOSE(IF(COLOR(E23)=$B$1,4,IF(COLOR(E23)=$D$1,3,IF(COLOR(E23)=$F$1,1,0)))*IF('考勤辅助表-上午'!$M22="周末",2,1),"内勤","内勤加班","市内外勤","出差外勤","","市内外勤加班","","出差外勤加班","",""))))))</f>
        <v>休息</v>
      </c>
      <c r="P23" s="165" t="str">
        <f>IF(OR(F23="",F23="休息"),"休息",IF(COLOR(F23)=$H$1,"年假",IF(COLOR(F23)=$J$1,"事假",IF(COLOR(F23)=$L$1,"病假",IF(COLOR(F23)=$N$1,$M$1,CHOOSE(IF(COLOR(F23)=$B$1,4,IF(COLOR(F23)=$D$1,3,IF(COLOR(F23)=$F$1,1,0)))*IF('考勤辅助表-上午'!$M22="周末",2,1),"内勤","内勤加班","市内外勤","出差外勤","","市内外勤加班","","出差外勤加班","",""))))))</f>
        <v>休息</v>
      </c>
      <c r="Q23" s="165" t="str">
        <f>IF(OR(G23="",G23="休息"),"休息",IF(COLOR(G23)=$H$1,"年假",IF(COLOR(G23)=$J$1,"事假",IF(COLOR(G23)=$L$1,"病假",IF(COLOR(G23)=$N$1,$M$1,CHOOSE(IF(COLOR(G23)=$B$1,4,IF(COLOR(G23)=$D$1,3,IF(COLOR(G23)=$F$1,1,0)))*IF('考勤辅助表-上午'!$M22="周末",2,1),"内勤","内勤加班","市内外勤","出差外勤","","市内外勤加班","","出差外勤加班","",""))))))</f>
        <v>休息</v>
      </c>
      <c r="R23" s="165" t="str">
        <f>IF(OR(H23="",H23="休息"),"休息",IF(COLOR(H23)=$H$1,"年假",IF(COLOR(H23)=$J$1,"事假",IF(COLOR(H23)=$L$1,"病假",IF(COLOR(H23)=$N$1,$M$1,CHOOSE(IF(COLOR(H23)=$B$1,4,IF(COLOR(H23)=$D$1,3,IF(COLOR(H23)=$F$1,1,0)))*IF('考勤辅助表-上午'!$M22="周末",2,1),"内勤","内勤加班","市内外勤","出差外勤","","市内外勤加班","","出差外勤加班","",""))))))</f>
        <v>休息</v>
      </c>
      <c r="S23" s="165" t="str">
        <f>IF(OR(I23="",I23="休息"),"休息",IF(COLOR(I23)=$H$1,"年假",IF(COLOR(I23)=$J$1,"事假",IF(COLOR(I23)=$L$1,"病假",IF(COLOR(I23)=$N$1,$M$1,CHOOSE(IF(COLOR(I23)=$B$1,4,IF(COLOR(I23)=$D$1,3,IF(COLOR(I23)=$F$1,1,0)))*IF('考勤辅助表-上午'!$M22="周末",2,1),"内勤","内勤加班","市内外勤","出差外勤","","市内外勤加班","","出差外勤加班","",""))))))</f>
        <v>休息</v>
      </c>
      <c r="T23" s="165" t="str">
        <f>IF(OR(J23="",J23="休息"),"休息",IF(COLOR(J23)=$H$1,"年假",IF(COLOR(J23)=$J$1,"事假",IF(COLOR(J23)=$L$1,"病假",IF(COLOR(J23)=$N$1,$M$1,CHOOSE(IF(COLOR(J23)=$B$1,4,IF(COLOR(J23)=$D$1,3,IF(COLOR(J23)=$F$1,1,0)))*IF('考勤辅助表-上午'!$M22="周末",2,1),"内勤","内勤加班","市内外勤","出差外勤","","市内外勤加班","","出差外勤加班","",""))))))</f>
        <v>休息</v>
      </c>
      <c r="U23" s="165" t="str">
        <f>IF(OR(K23="",K23="休息"),"休息",IF(COLOR(K23)=$H$1,"年假",IF(COLOR(K23)=$J$1,"事假",IF(COLOR(K23)=$L$1,"病假",IF(COLOR(K23)=$N$1,$M$1,CHOOSE(IF(COLOR(K23)=$B$1,4,IF(COLOR(K23)=$D$1,3,IF(COLOR(K23)=$F$1,1,0)))*IF('考勤辅助表-上午'!$M22="周末",2,1),"内勤","内勤加班","市内外勤","出差外勤","","市内外勤加班","","出差外勤加班","",""))))))</f>
        <v>休息</v>
      </c>
      <c r="V23" s="165" t="str">
        <f>IF(OR(L23="",L23="休息"),"休息",IF(COLOR(L23)=$H$1,"年假",IF(COLOR(L23)=$J$1,"事假",IF(COLOR(L23)=$L$1,"病假",IF(COLOR(L23)=$N$1,$M$1,CHOOSE(IF(COLOR(L23)=$B$1,4,IF(COLOR(L23)=$D$1,3,IF(COLOR(L23)=$F$1,1,0)))*IF('考勤辅助表-上午'!$M22="周末",2,1),"内勤","内勤加班","市内外勤","出差外勤","","市内外勤加班","","出差外勤加班","",""))))))</f>
        <v>休息</v>
      </c>
      <c r="X23" s="167" t="b">
        <f>M23='考勤辅助表-上午'!C22</f>
        <v>0</v>
      </c>
      <c r="Y23" s="167" t="b">
        <f>N23='考勤辅助表-上午'!D22</f>
        <v>0</v>
      </c>
      <c r="Z23" s="167" t="b">
        <f>O23='考勤辅助表-上午'!E22</f>
        <v>0</v>
      </c>
      <c r="AA23" s="167" t="b">
        <f>P23='考勤辅助表-上午'!F22</f>
        <v>0</v>
      </c>
      <c r="AB23" s="167" t="b">
        <f>Q23='考勤辅助表-上午'!G22</f>
        <v>0</v>
      </c>
      <c r="AC23" s="167" t="b">
        <f>R23='考勤辅助表-上午'!H22</f>
        <v>0</v>
      </c>
      <c r="AD23" s="167" t="b">
        <f>S23='考勤辅助表-上午'!I22</f>
        <v>0</v>
      </c>
      <c r="AE23" s="167" t="b">
        <f>T23='考勤辅助表-上午'!J22</f>
        <v>0</v>
      </c>
      <c r="AF23" s="167" t="b">
        <f>U23='考勤辅助表-上午'!K22</f>
        <v>0</v>
      </c>
      <c r="AG23" s="167" t="b">
        <f>V23='考勤辅助表-上午'!L22</f>
        <v>0</v>
      </c>
    </row>
    <row r="24" s="140" customFormat="1" ht="22" customHeight="1" spans="1:33">
      <c r="A24" s="147">
        <f>'考勤辅助表-上午'!A23</f>
        <v>45160</v>
      </c>
      <c r="B24" s="147" t="str">
        <f>'考勤辅助表-上午'!B23</f>
        <v>星期二</v>
      </c>
      <c r="C24" s="148"/>
      <c r="D24" s="149"/>
      <c r="E24" s="149"/>
      <c r="F24" s="149"/>
      <c r="G24" s="149"/>
      <c r="H24" s="149"/>
      <c r="I24" s="149"/>
      <c r="J24" s="149"/>
      <c r="K24" s="149"/>
      <c r="L24" s="149"/>
      <c r="M24" s="165" t="str">
        <f>IF(OR(C24="",C24="休息"),"休息",IF(COLOR(C24)=$H$1,"年假",IF(COLOR(C24)=$J$1,"事假",IF(COLOR(C24)=$L$1,"病假",IF(COLOR(C24)=$N$1,$M$1,CHOOSE(IF(COLOR(C24)=$B$1,4,IF(COLOR(C24)=$D$1,3,IF(COLOR(C24)=$F$1,1,0)))*IF('考勤辅助表-上午'!$M23="周末",2,1),"内勤","内勤加班","市内外勤","出差外勤","","市内外勤加班","","出差外勤加班","",""))))))</f>
        <v>休息</v>
      </c>
      <c r="N24" s="165" t="str">
        <f>IF(OR(D24="",D24="休息"),"休息",IF(COLOR(D24)=$H$1,"年假",IF(COLOR(D24)=$J$1,"事假",IF(COLOR(D24)=$L$1,"病假",IF(COLOR(D24)=$N$1,$M$1,CHOOSE(IF(COLOR(D24)=$B$1,4,IF(COLOR(D24)=$D$1,3,IF(COLOR(D24)=$F$1,1,0)))*IF('考勤辅助表-上午'!$M23="周末",2,1),"内勤","内勤加班","市内外勤","出差外勤","","市内外勤加班","","出差外勤加班","",""))))))</f>
        <v>休息</v>
      </c>
      <c r="O24" s="165" t="str">
        <f>IF(OR(E24="",E24="休息"),"休息",IF(COLOR(E24)=$H$1,"年假",IF(COLOR(E24)=$J$1,"事假",IF(COLOR(E24)=$L$1,"病假",IF(COLOR(E24)=$N$1,$M$1,CHOOSE(IF(COLOR(E24)=$B$1,4,IF(COLOR(E24)=$D$1,3,IF(COLOR(E24)=$F$1,1,0)))*IF('考勤辅助表-上午'!$M23="周末",2,1),"内勤","内勤加班","市内外勤","出差外勤","","市内外勤加班","","出差外勤加班","",""))))))</f>
        <v>休息</v>
      </c>
      <c r="P24" s="165" t="str">
        <f>IF(OR(F24="",F24="休息"),"休息",IF(COLOR(F24)=$H$1,"年假",IF(COLOR(F24)=$J$1,"事假",IF(COLOR(F24)=$L$1,"病假",IF(COLOR(F24)=$N$1,$M$1,CHOOSE(IF(COLOR(F24)=$B$1,4,IF(COLOR(F24)=$D$1,3,IF(COLOR(F24)=$F$1,1,0)))*IF('考勤辅助表-上午'!$M23="周末",2,1),"内勤","内勤加班","市内外勤","出差外勤","","市内外勤加班","","出差外勤加班","",""))))))</f>
        <v>休息</v>
      </c>
      <c r="Q24" s="165" t="str">
        <f>IF(OR(G24="",G24="休息"),"休息",IF(COLOR(G24)=$H$1,"年假",IF(COLOR(G24)=$J$1,"事假",IF(COLOR(G24)=$L$1,"病假",IF(COLOR(G24)=$N$1,$M$1,CHOOSE(IF(COLOR(G24)=$B$1,4,IF(COLOR(G24)=$D$1,3,IF(COLOR(G24)=$F$1,1,0)))*IF('考勤辅助表-上午'!$M23="周末",2,1),"内勤","内勤加班","市内外勤","出差外勤","","市内外勤加班","","出差外勤加班","",""))))))</f>
        <v>休息</v>
      </c>
      <c r="R24" s="165" t="str">
        <f>IF(OR(H24="",H24="休息"),"休息",IF(COLOR(H24)=$H$1,"年假",IF(COLOR(H24)=$J$1,"事假",IF(COLOR(H24)=$L$1,"病假",IF(COLOR(H24)=$N$1,$M$1,CHOOSE(IF(COLOR(H24)=$B$1,4,IF(COLOR(H24)=$D$1,3,IF(COLOR(H24)=$F$1,1,0)))*IF('考勤辅助表-上午'!$M23="周末",2,1),"内勤","内勤加班","市内外勤","出差外勤","","市内外勤加班","","出差外勤加班","",""))))))</f>
        <v>休息</v>
      </c>
      <c r="S24" s="165" t="str">
        <f>IF(OR(I24="",I24="休息"),"休息",IF(COLOR(I24)=$H$1,"年假",IF(COLOR(I24)=$J$1,"事假",IF(COLOR(I24)=$L$1,"病假",IF(COLOR(I24)=$N$1,$M$1,CHOOSE(IF(COLOR(I24)=$B$1,4,IF(COLOR(I24)=$D$1,3,IF(COLOR(I24)=$F$1,1,0)))*IF('考勤辅助表-上午'!$M23="周末",2,1),"内勤","内勤加班","市内外勤","出差外勤","","市内外勤加班","","出差外勤加班","",""))))))</f>
        <v>休息</v>
      </c>
      <c r="T24" s="165" t="str">
        <f>IF(OR(J24="",J24="休息"),"休息",IF(COLOR(J24)=$H$1,"年假",IF(COLOR(J24)=$J$1,"事假",IF(COLOR(J24)=$L$1,"病假",IF(COLOR(J24)=$N$1,$M$1,CHOOSE(IF(COLOR(J24)=$B$1,4,IF(COLOR(J24)=$D$1,3,IF(COLOR(J24)=$F$1,1,0)))*IF('考勤辅助表-上午'!$M23="周末",2,1),"内勤","内勤加班","市内外勤","出差外勤","","市内外勤加班","","出差外勤加班","",""))))))</f>
        <v>休息</v>
      </c>
      <c r="U24" s="165" t="str">
        <f>IF(OR(K24="",K24="休息"),"休息",IF(COLOR(K24)=$H$1,"年假",IF(COLOR(K24)=$J$1,"事假",IF(COLOR(K24)=$L$1,"病假",IF(COLOR(K24)=$N$1,$M$1,CHOOSE(IF(COLOR(K24)=$B$1,4,IF(COLOR(K24)=$D$1,3,IF(COLOR(K24)=$F$1,1,0)))*IF('考勤辅助表-上午'!$M23="周末",2,1),"内勤","内勤加班","市内外勤","出差外勤","","市内外勤加班","","出差外勤加班","",""))))))</f>
        <v>休息</v>
      </c>
      <c r="V24" s="165" t="str">
        <f>IF(OR(L24="",L24="休息"),"休息",IF(COLOR(L24)=$H$1,"年假",IF(COLOR(L24)=$J$1,"事假",IF(COLOR(L24)=$L$1,"病假",IF(COLOR(L24)=$N$1,$M$1,CHOOSE(IF(COLOR(L24)=$B$1,4,IF(COLOR(L24)=$D$1,3,IF(COLOR(L24)=$F$1,1,0)))*IF('考勤辅助表-上午'!$M23="周末",2,1),"内勤","内勤加班","市内外勤","出差外勤","","市内外勤加班","","出差外勤加班","",""))))))</f>
        <v>休息</v>
      </c>
      <c r="X24" s="167" t="b">
        <f>M24='考勤辅助表-上午'!C23</f>
        <v>0</v>
      </c>
      <c r="Y24" s="167" t="b">
        <f>N24='考勤辅助表-上午'!D23</f>
        <v>0</v>
      </c>
      <c r="Z24" s="167" t="b">
        <f>O24='考勤辅助表-上午'!E23</f>
        <v>0</v>
      </c>
      <c r="AA24" s="167" t="b">
        <f>P24='考勤辅助表-上午'!F23</f>
        <v>0</v>
      </c>
      <c r="AB24" s="167" t="b">
        <f>Q24='考勤辅助表-上午'!G23</f>
        <v>0</v>
      </c>
      <c r="AC24" s="167" t="b">
        <f>R24='考勤辅助表-上午'!H23</f>
        <v>0</v>
      </c>
      <c r="AD24" s="167" t="b">
        <f>S24='考勤辅助表-上午'!I23</f>
        <v>0</v>
      </c>
      <c r="AE24" s="167" t="b">
        <f>T24='考勤辅助表-上午'!J23</f>
        <v>0</v>
      </c>
      <c r="AF24" s="167" t="b">
        <f>U24='考勤辅助表-上午'!K23</f>
        <v>0</v>
      </c>
      <c r="AG24" s="167" t="b">
        <f>V24='考勤辅助表-上午'!L23</f>
        <v>0</v>
      </c>
    </row>
    <row r="25" s="140" customFormat="1" ht="22" customHeight="1" spans="1:33">
      <c r="A25" s="147">
        <f>'考勤辅助表-上午'!A24</f>
        <v>45161</v>
      </c>
      <c r="B25" s="147" t="str">
        <f>'考勤辅助表-上午'!B24</f>
        <v>星期三</v>
      </c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65" t="str">
        <f>IF(OR(C25="",C25="休息"),"休息",IF(COLOR(C25)=$H$1,"年假",IF(COLOR(C25)=$J$1,"事假",IF(COLOR(C25)=$L$1,"病假",IF(COLOR(C25)=$N$1,$M$1,CHOOSE(IF(COLOR(C25)=$B$1,4,IF(COLOR(C25)=$D$1,3,IF(COLOR(C25)=$F$1,1,0)))*IF('考勤辅助表-上午'!$M24="周末",2,1),"内勤","内勤加班","市内外勤","出差外勤","","市内外勤加班","","出差外勤加班","",""))))))</f>
        <v>休息</v>
      </c>
      <c r="N25" s="165" t="str">
        <f>IF(OR(D25="",D25="休息"),"休息",IF(COLOR(D25)=$H$1,"年假",IF(COLOR(D25)=$J$1,"事假",IF(COLOR(D25)=$L$1,"病假",IF(COLOR(D25)=$N$1,$M$1,CHOOSE(IF(COLOR(D25)=$B$1,4,IF(COLOR(D25)=$D$1,3,IF(COLOR(D25)=$F$1,1,0)))*IF('考勤辅助表-上午'!$M24="周末",2,1),"内勤","内勤加班","市内外勤","出差外勤","","市内外勤加班","","出差外勤加班","",""))))))</f>
        <v>休息</v>
      </c>
      <c r="O25" s="165" t="str">
        <f>IF(OR(E25="",E25="休息"),"休息",IF(COLOR(E25)=$H$1,"年假",IF(COLOR(E25)=$J$1,"事假",IF(COLOR(E25)=$L$1,"病假",IF(COLOR(E25)=$N$1,$M$1,CHOOSE(IF(COLOR(E25)=$B$1,4,IF(COLOR(E25)=$D$1,3,IF(COLOR(E25)=$F$1,1,0)))*IF('考勤辅助表-上午'!$M24="周末",2,1),"内勤","内勤加班","市内外勤","出差外勤","","市内外勤加班","","出差外勤加班","",""))))))</f>
        <v>休息</v>
      </c>
      <c r="P25" s="165" t="str">
        <f>IF(OR(F25="",F25="休息"),"休息",IF(COLOR(F25)=$H$1,"年假",IF(COLOR(F25)=$J$1,"事假",IF(COLOR(F25)=$L$1,"病假",IF(COLOR(F25)=$N$1,$M$1,CHOOSE(IF(COLOR(F25)=$B$1,4,IF(COLOR(F25)=$D$1,3,IF(COLOR(F25)=$F$1,1,0)))*IF('考勤辅助表-上午'!$M24="周末",2,1),"内勤","内勤加班","市内外勤","出差外勤","","市内外勤加班","","出差外勤加班","",""))))))</f>
        <v>休息</v>
      </c>
      <c r="Q25" s="165" t="str">
        <f>IF(OR(G25="",G25="休息"),"休息",IF(COLOR(G25)=$H$1,"年假",IF(COLOR(G25)=$J$1,"事假",IF(COLOR(G25)=$L$1,"病假",IF(COLOR(G25)=$N$1,$M$1,CHOOSE(IF(COLOR(G25)=$B$1,4,IF(COLOR(G25)=$D$1,3,IF(COLOR(G25)=$F$1,1,0)))*IF('考勤辅助表-上午'!$M24="周末",2,1),"内勤","内勤加班","市内外勤","出差外勤","","市内外勤加班","","出差外勤加班","",""))))))</f>
        <v>休息</v>
      </c>
      <c r="R25" s="165" t="str">
        <f>IF(OR(H25="",H25="休息"),"休息",IF(COLOR(H25)=$H$1,"年假",IF(COLOR(H25)=$J$1,"事假",IF(COLOR(H25)=$L$1,"病假",IF(COLOR(H25)=$N$1,$M$1,CHOOSE(IF(COLOR(H25)=$B$1,4,IF(COLOR(H25)=$D$1,3,IF(COLOR(H25)=$F$1,1,0)))*IF('考勤辅助表-上午'!$M24="周末",2,1),"内勤","内勤加班","市内外勤","出差外勤","","市内外勤加班","","出差外勤加班","",""))))))</f>
        <v>休息</v>
      </c>
      <c r="S25" s="165" t="str">
        <f>IF(OR(I25="",I25="休息"),"休息",IF(COLOR(I25)=$H$1,"年假",IF(COLOR(I25)=$J$1,"事假",IF(COLOR(I25)=$L$1,"病假",IF(COLOR(I25)=$N$1,$M$1,CHOOSE(IF(COLOR(I25)=$B$1,4,IF(COLOR(I25)=$D$1,3,IF(COLOR(I25)=$F$1,1,0)))*IF('考勤辅助表-上午'!$M24="周末",2,1),"内勤","内勤加班","市内外勤","出差外勤","","市内外勤加班","","出差外勤加班","",""))))))</f>
        <v>休息</v>
      </c>
      <c r="T25" s="165" t="str">
        <f>IF(OR(J25="",J25="休息"),"休息",IF(COLOR(J25)=$H$1,"年假",IF(COLOR(J25)=$J$1,"事假",IF(COLOR(J25)=$L$1,"病假",IF(COLOR(J25)=$N$1,$M$1,CHOOSE(IF(COLOR(J25)=$B$1,4,IF(COLOR(J25)=$D$1,3,IF(COLOR(J25)=$F$1,1,0)))*IF('考勤辅助表-上午'!$M24="周末",2,1),"内勤","内勤加班","市内外勤","出差外勤","","市内外勤加班","","出差外勤加班","",""))))))</f>
        <v>休息</v>
      </c>
      <c r="U25" s="165" t="str">
        <f>IF(OR(K25="",K25="休息"),"休息",IF(COLOR(K25)=$H$1,"年假",IF(COLOR(K25)=$J$1,"事假",IF(COLOR(K25)=$L$1,"病假",IF(COLOR(K25)=$N$1,$M$1,CHOOSE(IF(COLOR(K25)=$B$1,4,IF(COLOR(K25)=$D$1,3,IF(COLOR(K25)=$F$1,1,0)))*IF('考勤辅助表-上午'!$M24="周末",2,1),"内勤","内勤加班","市内外勤","出差外勤","","市内外勤加班","","出差外勤加班","",""))))))</f>
        <v>休息</v>
      </c>
      <c r="V25" s="165" t="str">
        <f>IF(OR(L25="",L25="休息"),"休息",IF(COLOR(L25)=$H$1,"年假",IF(COLOR(L25)=$J$1,"事假",IF(COLOR(L25)=$L$1,"病假",IF(COLOR(L25)=$N$1,$M$1,CHOOSE(IF(COLOR(L25)=$B$1,4,IF(COLOR(L25)=$D$1,3,IF(COLOR(L25)=$F$1,1,0)))*IF('考勤辅助表-上午'!$M24="周末",2,1),"内勤","内勤加班","市内外勤","出差外勤","","市内外勤加班","","出差外勤加班","",""))))))</f>
        <v>休息</v>
      </c>
      <c r="X25" s="167" t="b">
        <f>M25='考勤辅助表-上午'!C24</f>
        <v>0</v>
      </c>
      <c r="Y25" s="167" t="b">
        <f>N25='考勤辅助表-上午'!D24</f>
        <v>0</v>
      </c>
      <c r="Z25" s="167" t="b">
        <f>O25='考勤辅助表-上午'!E24</f>
        <v>0</v>
      </c>
      <c r="AA25" s="167" t="b">
        <f>P25='考勤辅助表-上午'!F24</f>
        <v>0</v>
      </c>
      <c r="AB25" s="167" t="b">
        <f>Q25='考勤辅助表-上午'!G24</f>
        <v>0</v>
      </c>
      <c r="AC25" s="167" t="b">
        <f>R25='考勤辅助表-上午'!H24</f>
        <v>0</v>
      </c>
      <c r="AD25" s="167" t="b">
        <f>S25='考勤辅助表-上午'!I24</f>
        <v>0</v>
      </c>
      <c r="AE25" s="167" t="b">
        <f>T25='考勤辅助表-上午'!J24</f>
        <v>0</v>
      </c>
      <c r="AF25" s="167" t="b">
        <f>U25='考勤辅助表-上午'!K24</f>
        <v>0</v>
      </c>
      <c r="AG25" s="167" t="b">
        <f>V25='考勤辅助表-上午'!L24</f>
        <v>0</v>
      </c>
    </row>
    <row r="26" s="140" customFormat="1" ht="22" customHeight="1" spans="1:33">
      <c r="A26" s="151">
        <f>'考勤辅助表-上午'!A25</f>
        <v>45162</v>
      </c>
      <c r="B26" s="151" t="str">
        <f>'考勤辅助表-上午'!B25</f>
        <v>星期四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65" t="str">
        <f>IF(OR(C26="",C26="休息"),"休息",IF(COLOR(C26)=$H$1,"年假",IF(COLOR(C26)=$J$1,"事假",IF(COLOR(C26)=$L$1,"病假",IF(COLOR(C26)=$N$1,$M$1,CHOOSE(IF(COLOR(C26)=$B$1,4,IF(COLOR(C26)=$D$1,3,IF(COLOR(C26)=$F$1,1,0)))*IF('考勤辅助表-上午'!$M25="周末",2,1),"内勤","内勤加班","市内外勤","出差外勤","","市内外勤加班","","出差外勤加班","",""))))))</f>
        <v>休息</v>
      </c>
      <c r="N26" s="165" t="str">
        <f>IF(OR(D26="",D26="休息"),"休息",IF(COLOR(D26)=$H$1,"年假",IF(COLOR(D26)=$J$1,"事假",IF(COLOR(D26)=$L$1,"病假",IF(COLOR(D26)=$N$1,$M$1,CHOOSE(IF(COLOR(D26)=$B$1,4,IF(COLOR(D26)=$D$1,3,IF(COLOR(D26)=$F$1,1,0)))*IF('考勤辅助表-上午'!$M25="周末",2,1),"内勤","内勤加班","市内外勤","出差外勤","","市内外勤加班","","出差外勤加班","",""))))))</f>
        <v>休息</v>
      </c>
      <c r="O26" s="165" t="str">
        <f>IF(OR(E26="",E26="休息"),"休息",IF(COLOR(E26)=$H$1,"年假",IF(COLOR(E26)=$J$1,"事假",IF(COLOR(E26)=$L$1,"病假",IF(COLOR(E26)=$N$1,$M$1,CHOOSE(IF(COLOR(E26)=$B$1,4,IF(COLOR(E26)=$D$1,3,IF(COLOR(E26)=$F$1,1,0)))*IF('考勤辅助表-上午'!$M25="周末",2,1),"内勤","内勤加班","市内外勤","出差外勤","","市内外勤加班","","出差外勤加班","",""))))))</f>
        <v>休息</v>
      </c>
      <c r="P26" s="165" t="str">
        <f>IF(OR(F26="",F26="休息"),"休息",IF(COLOR(F26)=$H$1,"年假",IF(COLOR(F26)=$J$1,"事假",IF(COLOR(F26)=$L$1,"病假",IF(COLOR(F26)=$N$1,$M$1,CHOOSE(IF(COLOR(F26)=$B$1,4,IF(COLOR(F26)=$D$1,3,IF(COLOR(F26)=$F$1,1,0)))*IF('考勤辅助表-上午'!$M25="周末",2,1),"内勤","内勤加班","市内外勤","出差外勤","","市内外勤加班","","出差外勤加班","",""))))))</f>
        <v>休息</v>
      </c>
      <c r="Q26" s="165" t="str">
        <f>IF(OR(G26="",G26="休息"),"休息",IF(COLOR(G26)=$H$1,"年假",IF(COLOR(G26)=$J$1,"事假",IF(COLOR(G26)=$L$1,"病假",IF(COLOR(G26)=$N$1,$M$1,CHOOSE(IF(COLOR(G26)=$B$1,4,IF(COLOR(G26)=$D$1,3,IF(COLOR(G26)=$F$1,1,0)))*IF('考勤辅助表-上午'!$M25="周末",2,1),"内勤","内勤加班","市内外勤","出差外勤","","市内外勤加班","","出差外勤加班","",""))))))</f>
        <v>休息</v>
      </c>
      <c r="R26" s="165" t="str">
        <f>IF(OR(H26="",H26="休息"),"休息",IF(COLOR(H26)=$H$1,"年假",IF(COLOR(H26)=$J$1,"事假",IF(COLOR(H26)=$L$1,"病假",IF(COLOR(H26)=$N$1,$M$1,CHOOSE(IF(COLOR(H26)=$B$1,4,IF(COLOR(H26)=$D$1,3,IF(COLOR(H26)=$F$1,1,0)))*IF('考勤辅助表-上午'!$M25="周末",2,1),"内勤","内勤加班","市内外勤","出差外勤","","市内外勤加班","","出差外勤加班","",""))))))</f>
        <v>休息</v>
      </c>
      <c r="S26" s="165" t="str">
        <f>IF(OR(I26="",I26="休息"),"休息",IF(COLOR(I26)=$H$1,"年假",IF(COLOR(I26)=$J$1,"事假",IF(COLOR(I26)=$L$1,"病假",IF(COLOR(I26)=$N$1,$M$1,CHOOSE(IF(COLOR(I26)=$B$1,4,IF(COLOR(I26)=$D$1,3,IF(COLOR(I26)=$F$1,1,0)))*IF('考勤辅助表-上午'!$M25="周末",2,1),"内勤","内勤加班","市内外勤","出差外勤","","市内外勤加班","","出差外勤加班","",""))))))</f>
        <v>休息</v>
      </c>
      <c r="T26" s="165" t="str">
        <f>IF(OR(J26="",J26="休息"),"休息",IF(COLOR(J26)=$H$1,"年假",IF(COLOR(J26)=$J$1,"事假",IF(COLOR(J26)=$L$1,"病假",IF(COLOR(J26)=$N$1,$M$1,CHOOSE(IF(COLOR(J26)=$B$1,4,IF(COLOR(J26)=$D$1,3,IF(COLOR(J26)=$F$1,1,0)))*IF('考勤辅助表-上午'!$M25="周末",2,1),"内勤","内勤加班","市内外勤","出差外勤","","市内外勤加班","","出差外勤加班","",""))))))</f>
        <v>休息</v>
      </c>
      <c r="U26" s="165" t="str">
        <f>IF(OR(K26="",K26="休息"),"休息",IF(COLOR(K26)=$H$1,"年假",IF(COLOR(K26)=$J$1,"事假",IF(COLOR(K26)=$L$1,"病假",IF(COLOR(K26)=$N$1,$M$1,CHOOSE(IF(COLOR(K26)=$B$1,4,IF(COLOR(K26)=$D$1,3,IF(COLOR(K26)=$F$1,1,0)))*IF('考勤辅助表-上午'!$M25="周末",2,1),"内勤","内勤加班","市内外勤","出差外勤","","市内外勤加班","","出差外勤加班","",""))))))</f>
        <v>休息</v>
      </c>
      <c r="V26" s="165" t="str">
        <f>IF(OR(L26="",L26="休息"),"休息",IF(COLOR(L26)=$H$1,"年假",IF(COLOR(L26)=$J$1,"事假",IF(COLOR(L26)=$L$1,"病假",IF(COLOR(L26)=$N$1,$M$1,CHOOSE(IF(COLOR(L26)=$B$1,4,IF(COLOR(L26)=$D$1,3,IF(COLOR(L26)=$F$1,1,0)))*IF('考勤辅助表-上午'!$M25="周末",2,1),"内勤","内勤加班","市内外勤","出差外勤","","市内外勤加班","","出差外勤加班","",""))))))</f>
        <v>休息</v>
      </c>
      <c r="X26" s="167" t="b">
        <f>M26='考勤辅助表-上午'!C25</f>
        <v>0</v>
      </c>
      <c r="Y26" s="167" t="b">
        <f>N26='考勤辅助表-上午'!D25</f>
        <v>0</v>
      </c>
      <c r="Z26" s="167" t="b">
        <f>O26='考勤辅助表-上午'!E25</f>
        <v>0</v>
      </c>
      <c r="AA26" s="167" t="b">
        <f>P26='考勤辅助表-上午'!F25</f>
        <v>0</v>
      </c>
      <c r="AB26" s="167" t="b">
        <f>Q26='考勤辅助表-上午'!G25</f>
        <v>0</v>
      </c>
      <c r="AC26" s="167" t="b">
        <f>R26='考勤辅助表-上午'!H25</f>
        <v>0</v>
      </c>
      <c r="AD26" s="167" t="b">
        <f>S26='考勤辅助表-上午'!I25</f>
        <v>0</v>
      </c>
      <c r="AE26" s="167" t="b">
        <f>T26='考勤辅助表-上午'!J25</f>
        <v>0</v>
      </c>
      <c r="AF26" s="167" t="b">
        <f>U26='考勤辅助表-上午'!K25</f>
        <v>0</v>
      </c>
      <c r="AG26" s="167" t="b">
        <f>V26='考勤辅助表-上午'!L25</f>
        <v>0</v>
      </c>
    </row>
    <row r="27" s="140" customFormat="1" ht="22" customHeight="1" spans="1:33">
      <c r="A27" s="151">
        <f>'考勤辅助表-上午'!A26</f>
        <v>45163</v>
      </c>
      <c r="B27" s="151" t="str">
        <f>'考勤辅助表-上午'!B26</f>
        <v>星期五</v>
      </c>
      <c r="C27" s="152"/>
      <c r="D27" s="157"/>
      <c r="E27" s="157"/>
      <c r="F27" s="154"/>
      <c r="G27" s="154"/>
      <c r="H27" s="154"/>
      <c r="I27" s="157"/>
      <c r="J27" s="154"/>
      <c r="K27" s="157"/>
      <c r="L27" s="157"/>
      <c r="M27" s="165" t="str">
        <f>IF(OR(C27="",C27="休息"),"休息",IF(COLOR(C27)=$H$1,"年假",IF(COLOR(C27)=$J$1,"事假",IF(COLOR(C27)=$L$1,"病假",IF(COLOR(C27)=$N$1,$M$1,CHOOSE(IF(COLOR(C27)=$B$1,4,IF(COLOR(C27)=$D$1,3,IF(COLOR(C27)=$F$1,1,0)))*IF('考勤辅助表-上午'!$M26="周末",2,1),"内勤","内勤加班","市内外勤","出差外勤","","市内外勤加班","","出差外勤加班","",""))))))</f>
        <v>休息</v>
      </c>
      <c r="N27" s="165" t="str">
        <f>IF(OR(D27="",D27="休息"),"休息",IF(COLOR(D27)=$H$1,"年假",IF(COLOR(D27)=$J$1,"事假",IF(COLOR(D27)=$L$1,"病假",IF(COLOR(D27)=$N$1,$M$1,CHOOSE(IF(COLOR(D27)=$B$1,4,IF(COLOR(D27)=$D$1,3,IF(COLOR(D27)=$F$1,1,0)))*IF('考勤辅助表-上午'!$M26="周末",2,1),"内勤","内勤加班","市内外勤","出差外勤","","市内外勤加班","","出差外勤加班","",""))))))</f>
        <v>休息</v>
      </c>
      <c r="O27" s="165" t="str">
        <f>IF(OR(E27="",E27="休息"),"休息",IF(COLOR(E27)=$H$1,"年假",IF(COLOR(E27)=$J$1,"事假",IF(COLOR(E27)=$L$1,"病假",IF(COLOR(E27)=$N$1,$M$1,CHOOSE(IF(COLOR(E27)=$B$1,4,IF(COLOR(E27)=$D$1,3,IF(COLOR(E27)=$F$1,1,0)))*IF('考勤辅助表-上午'!$M26="周末",2,1),"内勤","内勤加班","市内外勤","出差外勤","","市内外勤加班","","出差外勤加班","",""))))))</f>
        <v>休息</v>
      </c>
      <c r="P27" s="165" t="str">
        <f>IF(OR(F27="",F27="休息"),"休息",IF(COLOR(F27)=$H$1,"年假",IF(COLOR(F27)=$J$1,"事假",IF(COLOR(F27)=$L$1,"病假",IF(COLOR(F27)=$N$1,$M$1,CHOOSE(IF(COLOR(F27)=$B$1,4,IF(COLOR(F27)=$D$1,3,IF(COLOR(F27)=$F$1,1,0)))*IF('考勤辅助表-上午'!$M26="周末",2,1),"内勤","内勤加班","市内外勤","出差外勤","","市内外勤加班","","出差外勤加班","",""))))))</f>
        <v>休息</v>
      </c>
      <c r="Q27" s="165" t="str">
        <f>IF(OR(G27="",G27="休息"),"休息",IF(COLOR(G27)=$H$1,"年假",IF(COLOR(G27)=$J$1,"事假",IF(COLOR(G27)=$L$1,"病假",IF(COLOR(G27)=$N$1,$M$1,CHOOSE(IF(COLOR(G27)=$B$1,4,IF(COLOR(G27)=$D$1,3,IF(COLOR(G27)=$F$1,1,0)))*IF('考勤辅助表-上午'!$M26="周末",2,1),"内勤","内勤加班","市内外勤","出差外勤","","市内外勤加班","","出差外勤加班","",""))))))</f>
        <v>休息</v>
      </c>
      <c r="R27" s="165" t="str">
        <f>IF(OR(H27="",H27="休息"),"休息",IF(COLOR(H27)=$H$1,"年假",IF(COLOR(H27)=$J$1,"事假",IF(COLOR(H27)=$L$1,"病假",IF(COLOR(H27)=$N$1,$M$1,CHOOSE(IF(COLOR(H27)=$B$1,4,IF(COLOR(H27)=$D$1,3,IF(COLOR(H27)=$F$1,1,0)))*IF('考勤辅助表-上午'!$M26="周末",2,1),"内勤","内勤加班","市内外勤","出差外勤","","市内外勤加班","","出差外勤加班","",""))))))</f>
        <v>休息</v>
      </c>
      <c r="S27" s="165" t="str">
        <f>IF(OR(I27="",I27="休息"),"休息",IF(COLOR(I27)=$H$1,"年假",IF(COLOR(I27)=$J$1,"事假",IF(COLOR(I27)=$L$1,"病假",IF(COLOR(I27)=$N$1,$M$1,CHOOSE(IF(COLOR(I27)=$B$1,4,IF(COLOR(I27)=$D$1,3,IF(COLOR(I27)=$F$1,1,0)))*IF('考勤辅助表-上午'!$M26="周末",2,1),"内勤","内勤加班","市内外勤","出差外勤","","市内外勤加班","","出差外勤加班","",""))))))</f>
        <v>休息</v>
      </c>
      <c r="T27" s="165" t="str">
        <f>IF(OR(J27="",J27="休息"),"休息",IF(COLOR(J27)=$H$1,"年假",IF(COLOR(J27)=$J$1,"事假",IF(COLOR(J27)=$L$1,"病假",IF(COLOR(J27)=$N$1,$M$1,CHOOSE(IF(COLOR(J27)=$B$1,4,IF(COLOR(J27)=$D$1,3,IF(COLOR(J27)=$F$1,1,0)))*IF('考勤辅助表-上午'!$M26="周末",2,1),"内勤","内勤加班","市内外勤","出差外勤","","市内外勤加班","","出差外勤加班","",""))))))</f>
        <v>休息</v>
      </c>
      <c r="U27" s="165" t="str">
        <f>IF(OR(K27="",K27="休息"),"休息",IF(COLOR(K27)=$H$1,"年假",IF(COLOR(K27)=$J$1,"事假",IF(COLOR(K27)=$L$1,"病假",IF(COLOR(K27)=$N$1,$M$1,CHOOSE(IF(COLOR(K27)=$B$1,4,IF(COLOR(K27)=$D$1,3,IF(COLOR(K27)=$F$1,1,0)))*IF('考勤辅助表-上午'!$M26="周末",2,1),"内勤","内勤加班","市内外勤","出差外勤","","市内外勤加班","","出差外勤加班","",""))))))</f>
        <v>休息</v>
      </c>
      <c r="V27" s="165" t="str">
        <f>IF(OR(L27="",L27="休息"),"休息",IF(COLOR(L27)=$H$1,"年假",IF(COLOR(L27)=$J$1,"事假",IF(COLOR(L27)=$L$1,"病假",IF(COLOR(L27)=$N$1,$M$1,CHOOSE(IF(COLOR(L27)=$B$1,4,IF(COLOR(L27)=$D$1,3,IF(COLOR(L27)=$F$1,1,0)))*IF('考勤辅助表-上午'!$M26="周末",2,1),"内勤","内勤加班","市内外勤","出差外勤","","市内外勤加班","","出差外勤加班","",""))))))</f>
        <v>休息</v>
      </c>
      <c r="X27" s="167" t="b">
        <f>M27='考勤辅助表-上午'!C26</f>
        <v>0</v>
      </c>
      <c r="Y27" s="167" t="b">
        <f>N27='考勤辅助表-上午'!D26</f>
        <v>0</v>
      </c>
      <c r="Z27" s="167" t="b">
        <f>O27='考勤辅助表-上午'!E26</f>
        <v>0</v>
      </c>
      <c r="AA27" s="167" t="b">
        <f>P27='考勤辅助表-上午'!F26</f>
        <v>0</v>
      </c>
      <c r="AB27" s="167" t="b">
        <f>Q27='考勤辅助表-上午'!G26</f>
        <v>0</v>
      </c>
      <c r="AC27" s="167" t="b">
        <f>R27='考勤辅助表-上午'!H26</f>
        <v>0</v>
      </c>
      <c r="AD27" s="167" t="b">
        <f>S27='考勤辅助表-上午'!I26</f>
        <v>0</v>
      </c>
      <c r="AE27" s="167" t="b">
        <f>T27='考勤辅助表-上午'!J26</f>
        <v>0</v>
      </c>
      <c r="AF27" s="167" t="b">
        <f>U27='考勤辅助表-上午'!K26</f>
        <v>0</v>
      </c>
      <c r="AG27" s="167" t="b">
        <f>V27='考勤辅助表-上午'!L26</f>
        <v>0</v>
      </c>
    </row>
    <row r="28" s="140" customFormat="1" ht="22" customHeight="1" spans="1:33">
      <c r="A28" s="151">
        <f>'考勤辅助表-上午'!A27</f>
        <v>45164</v>
      </c>
      <c r="B28" s="151" t="str">
        <f>'考勤辅助表-上午'!B27</f>
        <v>星期六</v>
      </c>
      <c r="C28" s="152"/>
      <c r="D28" s="157"/>
      <c r="E28" s="157"/>
      <c r="F28" s="154"/>
      <c r="G28" s="154"/>
      <c r="H28" s="154"/>
      <c r="I28" s="157"/>
      <c r="J28" s="154"/>
      <c r="K28" s="157"/>
      <c r="L28" s="157"/>
      <c r="M28" s="165" t="str">
        <f>IF(OR(C28="",C28="休息"),"休息",IF(COLOR(C28)=$H$1,"年假",IF(COLOR(C28)=$J$1,"事假",IF(COLOR(C28)=$L$1,"病假",IF(COLOR(C28)=$N$1,$M$1,CHOOSE(IF(COLOR(C28)=$B$1,4,IF(COLOR(C28)=$D$1,3,IF(COLOR(C28)=$F$1,1,0)))*IF('考勤辅助表-上午'!$M27="周末",2,1),"内勤","内勤加班","市内外勤","出差外勤","","市内外勤加班","","出差外勤加班","",""))))))</f>
        <v>休息</v>
      </c>
      <c r="N28" s="165" t="str">
        <f>IF(OR(D28="",D28="休息"),"休息",IF(COLOR(D28)=$H$1,"年假",IF(COLOR(D28)=$J$1,"事假",IF(COLOR(D28)=$L$1,"病假",IF(COLOR(D28)=$N$1,$M$1,CHOOSE(IF(COLOR(D28)=$B$1,4,IF(COLOR(D28)=$D$1,3,IF(COLOR(D28)=$F$1,1,0)))*IF('考勤辅助表-上午'!$M27="周末",2,1),"内勤","内勤加班","市内外勤","出差外勤","","市内外勤加班","","出差外勤加班","",""))))))</f>
        <v>休息</v>
      </c>
      <c r="O28" s="165" t="str">
        <f>IF(OR(E28="",E28="休息"),"休息",IF(COLOR(E28)=$H$1,"年假",IF(COLOR(E28)=$J$1,"事假",IF(COLOR(E28)=$L$1,"病假",IF(COLOR(E28)=$N$1,$M$1,CHOOSE(IF(COLOR(E28)=$B$1,4,IF(COLOR(E28)=$D$1,3,IF(COLOR(E28)=$F$1,1,0)))*IF('考勤辅助表-上午'!$M27="周末",2,1),"内勤","内勤加班","市内外勤","出差外勤","","市内外勤加班","","出差外勤加班","",""))))))</f>
        <v>休息</v>
      </c>
      <c r="P28" s="165" t="str">
        <f>IF(OR(F28="",F28="休息"),"休息",IF(COLOR(F28)=$H$1,"年假",IF(COLOR(F28)=$J$1,"事假",IF(COLOR(F28)=$L$1,"病假",IF(COLOR(F28)=$N$1,$M$1,CHOOSE(IF(COLOR(F28)=$B$1,4,IF(COLOR(F28)=$D$1,3,IF(COLOR(F28)=$F$1,1,0)))*IF('考勤辅助表-上午'!$M27="周末",2,1),"内勤","内勤加班","市内外勤","出差外勤","","市内外勤加班","","出差外勤加班","",""))))))</f>
        <v>休息</v>
      </c>
      <c r="Q28" s="165" t="str">
        <f>IF(OR(G28="",G28="休息"),"休息",IF(COLOR(G28)=$H$1,"年假",IF(COLOR(G28)=$J$1,"事假",IF(COLOR(G28)=$L$1,"病假",IF(COLOR(G28)=$N$1,$M$1,CHOOSE(IF(COLOR(G28)=$B$1,4,IF(COLOR(G28)=$D$1,3,IF(COLOR(G28)=$F$1,1,0)))*IF('考勤辅助表-上午'!$M27="周末",2,1),"内勤","内勤加班","市内外勤","出差外勤","","市内外勤加班","","出差外勤加班","",""))))))</f>
        <v>休息</v>
      </c>
      <c r="R28" s="165" t="str">
        <f>IF(OR(H28="",H28="休息"),"休息",IF(COLOR(H28)=$H$1,"年假",IF(COLOR(H28)=$J$1,"事假",IF(COLOR(H28)=$L$1,"病假",IF(COLOR(H28)=$N$1,$M$1,CHOOSE(IF(COLOR(H28)=$B$1,4,IF(COLOR(H28)=$D$1,3,IF(COLOR(H28)=$F$1,1,0)))*IF('考勤辅助表-上午'!$M27="周末",2,1),"内勤","内勤加班","市内外勤","出差外勤","","市内外勤加班","","出差外勤加班","",""))))))</f>
        <v>休息</v>
      </c>
      <c r="S28" s="165" t="str">
        <f>IF(OR(I28="",I28="休息"),"休息",IF(COLOR(I28)=$H$1,"年假",IF(COLOR(I28)=$J$1,"事假",IF(COLOR(I28)=$L$1,"病假",IF(COLOR(I28)=$N$1,$M$1,CHOOSE(IF(COLOR(I28)=$B$1,4,IF(COLOR(I28)=$D$1,3,IF(COLOR(I28)=$F$1,1,0)))*IF('考勤辅助表-上午'!$M27="周末",2,1),"内勤","内勤加班","市内外勤","出差外勤","","市内外勤加班","","出差外勤加班","",""))))))</f>
        <v>休息</v>
      </c>
      <c r="T28" s="165" t="str">
        <f>IF(OR(J28="",J28="休息"),"休息",IF(COLOR(J28)=$H$1,"年假",IF(COLOR(J28)=$J$1,"事假",IF(COLOR(J28)=$L$1,"病假",IF(COLOR(J28)=$N$1,$M$1,CHOOSE(IF(COLOR(J28)=$B$1,4,IF(COLOR(J28)=$D$1,3,IF(COLOR(J28)=$F$1,1,0)))*IF('考勤辅助表-上午'!$M27="周末",2,1),"内勤","内勤加班","市内外勤","出差外勤","","市内外勤加班","","出差外勤加班","",""))))))</f>
        <v>休息</v>
      </c>
      <c r="U28" s="165" t="str">
        <f>IF(OR(K28="",K28="休息"),"休息",IF(COLOR(K28)=$H$1,"年假",IF(COLOR(K28)=$J$1,"事假",IF(COLOR(K28)=$L$1,"病假",IF(COLOR(K28)=$N$1,$M$1,CHOOSE(IF(COLOR(K28)=$B$1,4,IF(COLOR(K28)=$D$1,3,IF(COLOR(K28)=$F$1,1,0)))*IF('考勤辅助表-上午'!$M27="周末",2,1),"内勤","内勤加班","市内外勤","出差外勤","","市内外勤加班","","出差外勤加班","",""))))))</f>
        <v>休息</v>
      </c>
      <c r="V28" s="165" t="str">
        <f>IF(OR(L28="",L28="休息"),"休息",IF(COLOR(L28)=$H$1,"年假",IF(COLOR(L28)=$J$1,"事假",IF(COLOR(L28)=$L$1,"病假",IF(COLOR(L28)=$N$1,$M$1,CHOOSE(IF(COLOR(L28)=$B$1,4,IF(COLOR(L28)=$D$1,3,IF(COLOR(L28)=$F$1,1,0)))*IF('考勤辅助表-上午'!$M27="周末",2,1),"内勤","内勤加班","市内外勤","出差外勤","","市内外勤加班","","出差外勤加班","",""))))))</f>
        <v>休息</v>
      </c>
      <c r="X28" s="167" t="b">
        <f>M28='考勤辅助表-上午'!C27</f>
        <v>0</v>
      </c>
      <c r="Y28" s="167" t="b">
        <f>N28='考勤辅助表-上午'!D27</f>
        <v>0</v>
      </c>
      <c r="Z28" s="167" t="b">
        <f>O28='考勤辅助表-上午'!E27</f>
        <v>0</v>
      </c>
      <c r="AA28" s="167" t="b">
        <f>P28='考勤辅助表-上午'!F27</f>
        <v>0</v>
      </c>
      <c r="AB28" s="167" t="b">
        <f>Q28='考勤辅助表-上午'!G27</f>
        <v>0</v>
      </c>
      <c r="AC28" s="167" t="b">
        <f>R28='考勤辅助表-上午'!H27</f>
        <v>0</v>
      </c>
      <c r="AD28" s="167" t="b">
        <f>S28='考勤辅助表-上午'!I27</f>
        <v>0</v>
      </c>
      <c r="AE28" s="167" t="b">
        <f>T28='考勤辅助表-上午'!J27</f>
        <v>0</v>
      </c>
      <c r="AF28" s="167" t="b">
        <f>U28='考勤辅助表-上午'!K27</f>
        <v>0</v>
      </c>
      <c r="AG28" s="167" t="b">
        <f>V28='考勤辅助表-上午'!L27</f>
        <v>0</v>
      </c>
    </row>
    <row r="29" s="140" customFormat="1" ht="22" customHeight="1" spans="1:33">
      <c r="A29" s="151">
        <f>'考勤辅助表-上午'!A28</f>
        <v>45165</v>
      </c>
      <c r="B29" s="151" t="str">
        <f>'考勤辅助表-上午'!B28</f>
        <v>星期日</v>
      </c>
      <c r="C29" s="152"/>
      <c r="D29" s="157"/>
      <c r="E29" s="157"/>
      <c r="F29" s="154"/>
      <c r="G29" s="157"/>
      <c r="H29" s="154"/>
      <c r="I29" s="157"/>
      <c r="J29" s="154"/>
      <c r="K29" s="157"/>
      <c r="L29" s="157"/>
      <c r="M29" s="165" t="str">
        <f>IF(OR(C29="",C29="休息"),"休息",IF(COLOR(C29)=$H$1,"年假",IF(COLOR(C29)=$J$1,"事假",IF(COLOR(C29)=$L$1,"病假",IF(COLOR(C29)=$N$1,$M$1,CHOOSE(IF(COLOR(C29)=$B$1,4,IF(COLOR(C29)=$D$1,3,IF(COLOR(C29)=$F$1,1,0)))*IF('考勤辅助表-上午'!$M28="周末",2,1),"内勤","内勤加班","市内外勤","出差外勤","","市内外勤加班","","出差外勤加班","",""))))))</f>
        <v>休息</v>
      </c>
      <c r="N29" s="165" t="str">
        <f>IF(OR(D29="",D29="休息"),"休息",IF(COLOR(D29)=$H$1,"年假",IF(COLOR(D29)=$J$1,"事假",IF(COLOR(D29)=$L$1,"病假",IF(COLOR(D29)=$N$1,$M$1,CHOOSE(IF(COLOR(D29)=$B$1,4,IF(COLOR(D29)=$D$1,3,IF(COLOR(D29)=$F$1,1,0)))*IF('考勤辅助表-上午'!$M28="周末",2,1),"内勤","内勤加班","市内外勤","出差外勤","","市内外勤加班","","出差外勤加班","",""))))))</f>
        <v>休息</v>
      </c>
      <c r="O29" s="165" t="str">
        <f>IF(OR(E29="",E29="休息"),"休息",IF(COLOR(E29)=$H$1,"年假",IF(COLOR(E29)=$J$1,"事假",IF(COLOR(E29)=$L$1,"病假",IF(COLOR(E29)=$N$1,$M$1,CHOOSE(IF(COLOR(E29)=$B$1,4,IF(COLOR(E29)=$D$1,3,IF(COLOR(E29)=$F$1,1,0)))*IF('考勤辅助表-上午'!$M28="周末",2,1),"内勤","内勤加班","市内外勤","出差外勤","","市内外勤加班","","出差外勤加班","",""))))))</f>
        <v>休息</v>
      </c>
      <c r="P29" s="165" t="str">
        <f>IF(OR(F29="",F29="休息"),"休息",IF(COLOR(F29)=$H$1,"年假",IF(COLOR(F29)=$J$1,"事假",IF(COLOR(F29)=$L$1,"病假",IF(COLOR(F29)=$N$1,$M$1,CHOOSE(IF(COLOR(F29)=$B$1,4,IF(COLOR(F29)=$D$1,3,IF(COLOR(F29)=$F$1,1,0)))*IF('考勤辅助表-上午'!$M28="周末",2,1),"内勤","内勤加班","市内外勤","出差外勤","","市内外勤加班","","出差外勤加班","",""))))))</f>
        <v>休息</v>
      </c>
      <c r="Q29" s="165" t="str">
        <f>IF(OR(G29="",G29="休息"),"休息",IF(COLOR(G29)=$H$1,"年假",IF(COLOR(G29)=$J$1,"事假",IF(COLOR(G29)=$L$1,"病假",IF(COLOR(G29)=$N$1,$M$1,CHOOSE(IF(COLOR(G29)=$B$1,4,IF(COLOR(G29)=$D$1,3,IF(COLOR(G29)=$F$1,1,0)))*IF('考勤辅助表-上午'!$M28="周末",2,1),"内勤","内勤加班","市内外勤","出差外勤","","市内外勤加班","","出差外勤加班","",""))))))</f>
        <v>休息</v>
      </c>
      <c r="R29" s="165" t="str">
        <f>IF(OR(H29="",H29="休息"),"休息",IF(COLOR(H29)=$H$1,"年假",IF(COLOR(H29)=$J$1,"事假",IF(COLOR(H29)=$L$1,"病假",IF(COLOR(H29)=$N$1,$M$1,CHOOSE(IF(COLOR(H29)=$B$1,4,IF(COLOR(H29)=$D$1,3,IF(COLOR(H29)=$F$1,1,0)))*IF('考勤辅助表-上午'!$M28="周末",2,1),"内勤","内勤加班","市内外勤","出差外勤","","市内外勤加班","","出差外勤加班","",""))))))</f>
        <v>休息</v>
      </c>
      <c r="S29" s="165" t="str">
        <f>IF(OR(I29="",I29="休息"),"休息",IF(COLOR(I29)=$H$1,"年假",IF(COLOR(I29)=$J$1,"事假",IF(COLOR(I29)=$L$1,"病假",IF(COLOR(I29)=$N$1,$M$1,CHOOSE(IF(COLOR(I29)=$B$1,4,IF(COLOR(I29)=$D$1,3,IF(COLOR(I29)=$F$1,1,0)))*IF('考勤辅助表-上午'!$M28="周末",2,1),"内勤","内勤加班","市内外勤","出差外勤","","市内外勤加班","","出差外勤加班","",""))))))</f>
        <v>休息</v>
      </c>
      <c r="T29" s="165" t="str">
        <f>IF(OR(J29="",J29="休息"),"休息",IF(COLOR(J29)=$H$1,"年假",IF(COLOR(J29)=$J$1,"事假",IF(COLOR(J29)=$L$1,"病假",IF(COLOR(J29)=$N$1,$M$1,CHOOSE(IF(COLOR(J29)=$B$1,4,IF(COLOR(J29)=$D$1,3,IF(COLOR(J29)=$F$1,1,0)))*IF('考勤辅助表-上午'!$M28="周末",2,1),"内勤","内勤加班","市内外勤","出差外勤","","市内外勤加班","","出差外勤加班","",""))))))</f>
        <v>休息</v>
      </c>
      <c r="U29" s="165" t="str">
        <f>IF(OR(K29="",K29="休息"),"休息",IF(COLOR(K29)=$H$1,"年假",IF(COLOR(K29)=$J$1,"事假",IF(COLOR(K29)=$L$1,"病假",IF(COLOR(K29)=$N$1,$M$1,CHOOSE(IF(COLOR(K29)=$B$1,4,IF(COLOR(K29)=$D$1,3,IF(COLOR(K29)=$F$1,1,0)))*IF('考勤辅助表-上午'!$M28="周末",2,1),"内勤","内勤加班","市内外勤","出差外勤","","市内外勤加班","","出差外勤加班","",""))))))</f>
        <v>休息</v>
      </c>
      <c r="V29" s="165" t="str">
        <f>IF(OR(L29="",L29="休息"),"休息",IF(COLOR(L29)=$H$1,"年假",IF(COLOR(L29)=$J$1,"事假",IF(COLOR(L29)=$L$1,"病假",IF(COLOR(L29)=$N$1,$M$1,CHOOSE(IF(COLOR(L29)=$B$1,4,IF(COLOR(L29)=$D$1,3,IF(COLOR(L29)=$F$1,1,0)))*IF('考勤辅助表-上午'!$M28="周末",2,1),"内勤","内勤加班","市内外勤","出差外勤","","市内外勤加班","","出差外勤加班","",""))))))</f>
        <v>休息</v>
      </c>
      <c r="X29" s="167" t="b">
        <f>M29='考勤辅助表-上午'!C28</f>
        <v>0</v>
      </c>
      <c r="Y29" s="167" t="b">
        <f>N29='考勤辅助表-上午'!D28</f>
        <v>0</v>
      </c>
      <c r="Z29" s="167" t="b">
        <f>O29='考勤辅助表-上午'!E28</f>
        <v>0</v>
      </c>
      <c r="AA29" s="167" t="b">
        <f>P29='考勤辅助表-上午'!F28</f>
        <v>0</v>
      </c>
      <c r="AB29" s="167" t="b">
        <f>Q29='考勤辅助表-上午'!G28</f>
        <v>0</v>
      </c>
      <c r="AC29" s="167" t="b">
        <f>R29='考勤辅助表-上午'!H28</f>
        <v>0</v>
      </c>
      <c r="AD29" s="167" t="b">
        <f>S29='考勤辅助表-上午'!I28</f>
        <v>0</v>
      </c>
      <c r="AE29" s="167" t="b">
        <f>T29='考勤辅助表-上午'!J28</f>
        <v>0</v>
      </c>
      <c r="AF29" s="167" t="b">
        <f>U29='考勤辅助表-上午'!K28</f>
        <v>0</v>
      </c>
      <c r="AG29" s="167" t="b">
        <f>V29='考勤辅助表-上午'!L28</f>
        <v>0</v>
      </c>
    </row>
    <row r="30" s="140" customFormat="1" ht="22" customHeight="1" spans="1:33">
      <c r="A30" s="151">
        <f>'考勤辅助表-上午'!A29</f>
        <v>45166</v>
      </c>
      <c r="B30" s="151" t="str">
        <f>'考勤辅助表-上午'!B29</f>
        <v>星期一</v>
      </c>
      <c r="C30" s="152"/>
      <c r="D30" s="157"/>
      <c r="E30" s="157"/>
      <c r="F30" s="154"/>
      <c r="G30" s="157"/>
      <c r="H30" s="154"/>
      <c r="I30" s="157"/>
      <c r="J30" s="154"/>
      <c r="K30" s="157"/>
      <c r="L30" s="157"/>
      <c r="M30" s="165" t="str">
        <f>IF(OR(C30="",C30="休息"),"休息",IF(COLOR(C30)=$H$1,"年假",IF(COLOR(C30)=$J$1,"事假",IF(COLOR(C30)=$L$1,"病假",IF(COLOR(C30)=$N$1,$M$1,CHOOSE(IF(COLOR(C30)=$B$1,4,IF(COLOR(C30)=$D$1,3,IF(COLOR(C30)=$F$1,1,0)))*IF('考勤辅助表-上午'!$M29="周末",2,1),"内勤","内勤加班","市内外勤","出差外勤","","市内外勤加班","","出差外勤加班","",""))))))</f>
        <v>休息</v>
      </c>
      <c r="N30" s="165" t="str">
        <f>IF(OR(D30="",D30="休息"),"休息",IF(COLOR(D30)=$H$1,"年假",IF(COLOR(D30)=$J$1,"事假",IF(COLOR(D30)=$L$1,"病假",IF(COLOR(D30)=$N$1,$M$1,CHOOSE(IF(COLOR(D30)=$B$1,4,IF(COLOR(D30)=$D$1,3,IF(COLOR(D30)=$F$1,1,0)))*IF('考勤辅助表-上午'!$M29="周末",2,1),"内勤","内勤加班","市内外勤","出差外勤","","市内外勤加班","","出差外勤加班","",""))))))</f>
        <v>休息</v>
      </c>
      <c r="O30" s="165" t="str">
        <f>IF(OR(E30="",E30="休息"),"休息",IF(COLOR(E30)=$H$1,"年假",IF(COLOR(E30)=$J$1,"事假",IF(COLOR(E30)=$L$1,"病假",IF(COLOR(E30)=$N$1,$M$1,CHOOSE(IF(COLOR(E30)=$B$1,4,IF(COLOR(E30)=$D$1,3,IF(COLOR(E30)=$F$1,1,0)))*IF('考勤辅助表-上午'!$M29="周末",2,1),"内勤","内勤加班","市内外勤","出差外勤","","市内外勤加班","","出差外勤加班","",""))))))</f>
        <v>休息</v>
      </c>
      <c r="P30" s="165" t="str">
        <f>IF(OR(F30="",F30="休息"),"休息",IF(COLOR(F30)=$H$1,"年假",IF(COLOR(F30)=$J$1,"事假",IF(COLOR(F30)=$L$1,"病假",IF(COLOR(F30)=$N$1,$M$1,CHOOSE(IF(COLOR(F30)=$B$1,4,IF(COLOR(F30)=$D$1,3,IF(COLOR(F30)=$F$1,1,0)))*IF('考勤辅助表-上午'!$M29="周末",2,1),"内勤","内勤加班","市内外勤","出差外勤","","市内外勤加班","","出差外勤加班","",""))))))</f>
        <v>休息</v>
      </c>
      <c r="Q30" s="165" t="str">
        <f>IF(OR(G30="",G30="休息"),"休息",IF(COLOR(G30)=$H$1,"年假",IF(COLOR(G30)=$J$1,"事假",IF(COLOR(G30)=$L$1,"病假",IF(COLOR(G30)=$N$1,$M$1,CHOOSE(IF(COLOR(G30)=$B$1,4,IF(COLOR(G30)=$D$1,3,IF(COLOR(G30)=$F$1,1,0)))*IF('考勤辅助表-上午'!$M29="周末",2,1),"内勤","内勤加班","市内外勤","出差外勤","","市内外勤加班","","出差外勤加班","",""))))))</f>
        <v>休息</v>
      </c>
      <c r="R30" s="165" t="str">
        <f>IF(OR(H30="",H30="休息"),"休息",IF(COLOR(H30)=$H$1,"年假",IF(COLOR(H30)=$J$1,"事假",IF(COLOR(H30)=$L$1,"病假",IF(COLOR(H30)=$N$1,$M$1,CHOOSE(IF(COLOR(H30)=$B$1,4,IF(COLOR(H30)=$D$1,3,IF(COLOR(H30)=$F$1,1,0)))*IF('考勤辅助表-上午'!$M29="周末",2,1),"内勤","内勤加班","市内外勤","出差外勤","","市内外勤加班","","出差外勤加班","",""))))))</f>
        <v>休息</v>
      </c>
      <c r="S30" s="165" t="str">
        <f>IF(OR(I30="",I30="休息"),"休息",IF(COLOR(I30)=$H$1,"年假",IF(COLOR(I30)=$J$1,"事假",IF(COLOR(I30)=$L$1,"病假",IF(COLOR(I30)=$N$1,$M$1,CHOOSE(IF(COLOR(I30)=$B$1,4,IF(COLOR(I30)=$D$1,3,IF(COLOR(I30)=$F$1,1,0)))*IF('考勤辅助表-上午'!$M29="周末",2,1),"内勤","内勤加班","市内外勤","出差外勤","","市内外勤加班","","出差外勤加班","",""))))))</f>
        <v>休息</v>
      </c>
      <c r="T30" s="165" t="str">
        <f>IF(OR(J30="",J30="休息"),"休息",IF(COLOR(J30)=$H$1,"年假",IF(COLOR(J30)=$J$1,"事假",IF(COLOR(J30)=$L$1,"病假",IF(COLOR(J30)=$N$1,$M$1,CHOOSE(IF(COLOR(J30)=$B$1,4,IF(COLOR(J30)=$D$1,3,IF(COLOR(J30)=$F$1,1,0)))*IF('考勤辅助表-上午'!$M29="周末",2,1),"内勤","内勤加班","市内外勤","出差外勤","","市内外勤加班","","出差外勤加班","",""))))))</f>
        <v>休息</v>
      </c>
      <c r="U30" s="165" t="str">
        <f>IF(OR(K30="",K30="休息"),"休息",IF(COLOR(K30)=$H$1,"年假",IF(COLOR(K30)=$J$1,"事假",IF(COLOR(K30)=$L$1,"病假",IF(COLOR(K30)=$N$1,$M$1,CHOOSE(IF(COLOR(K30)=$B$1,4,IF(COLOR(K30)=$D$1,3,IF(COLOR(K30)=$F$1,1,0)))*IF('考勤辅助表-上午'!$M29="周末",2,1),"内勤","内勤加班","市内外勤","出差外勤","","市内外勤加班","","出差外勤加班","",""))))))</f>
        <v>休息</v>
      </c>
      <c r="V30" s="165" t="str">
        <f>IF(OR(L30="",L30="休息"),"休息",IF(COLOR(L30)=$H$1,"年假",IF(COLOR(L30)=$J$1,"事假",IF(COLOR(L30)=$L$1,"病假",IF(COLOR(L30)=$N$1,$M$1,CHOOSE(IF(COLOR(L30)=$B$1,4,IF(COLOR(L30)=$D$1,3,IF(COLOR(L30)=$F$1,1,0)))*IF('考勤辅助表-上午'!$M29="周末",2,1),"内勤","内勤加班","市内外勤","出差外勤","","市内外勤加班","","出差外勤加班","",""))))))</f>
        <v>休息</v>
      </c>
      <c r="X30" s="167" t="b">
        <f>M30='考勤辅助表-上午'!C29</f>
        <v>0</v>
      </c>
      <c r="Y30" s="167" t="b">
        <f>N30='考勤辅助表-上午'!D29</f>
        <v>0</v>
      </c>
      <c r="Z30" s="167" t="b">
        <f>O30='考勤辅助表-上午'!E29</f>
        <v>0</v>
      </c>
      <c r="AA30" s="167" t="b">
        <f>P30='考勤辅助表-上午'!F29</f>
        <v>0</v>
      </c>
      <c r="AB30" s="167" t="b">
        <f>Q30='考勤辅助表-上午'!G29</f>
        <v>0</v>
      </c>
      <c r="AC30" s="167" t="b">
        <f>R30='考勤辅助表-上午'!H29</f>
        <v>0</v>
      </c>
      <c r="AD30" s="167" t="b">
        <f>S30='考勤辅助表-上午'!I29</f>
        <v>0</v>
      </c>
      <c r="AE30" s="167" t="b">
        <f>T30='考勤辅助表-上午'!J29</f>
        <v>0</v>
      </c>
      <c r="AF30" s="167" t="b">
        <f>U30='考勤辅助表-上午'!K29</f>
        <v>0</v>
      </c>
      <c r="AG30" s="167" t="b">
        <f>V30='考勤辅助表-上午'!L29</f>
        <v>0</v>
      </c>
    </row>
    <row r="31" s="140" customFormat="1" ht="22" customHeight="1" spans="1:33">
      <c r="A31" s="147">
        <f>'考勤辅助表-上午'!A30</f>
        <v>45167</v>
      </c>
      <c r="B31" s="147" t="str">
        <f>'考勤辅助表-上午'!B30</f>
        <v>星期二</v>
      </c>
      <c r="C31" s="149"/>
      <c r="D31" s="158"/>
      <c r="E31" s="158"/>
      <c r="F31" s="150"/>
      <c r="G31" s="158"/>
      <c r="H31" s="150"/>
      <c r="I31" s="158"/>
      <c r="J31" s="150"/>
      <c r="K31" s="158"/>
      <c r="L31" s="158"/>
      <c r="M31" s="165" t="str">
        <f>IF(OR(C31="",C31="休息"),"休息",IF(COLOR(C31)=$H$1,"年假",IF(COLOR(C31)=$J$1,"事假",IF(COLOR(C31)=$L$1,"病假",IF(COLOR(C31)=$N$1,$M$1,CHOOSE(IF(COLOR(C31)=$B$1,4,IF(COLOR(C31)=$D$1,3,IF(COLOR(C31)=$F$1,1,0)))*IF('考勤辅助表-上午'!$M30="周末",2,1),"内勤","内勤加班","市内外勤","出差外勤","","市内外勤加班","","出差外勤加班","",""))))))</f>
        <v>休息</v>
      </c>
      <c r="N31" s="165" t="str">
        <f>IF(OR(D31="",D31="休息"),"休息",IF(COLOR(D31)=$H$1,"年假",IF(COLOR(D31)=$J$1,"事假",IF(COLOR(D31)=$L$1,"病假",IF(COLOR(D31)=$N$1,$M$1,CHOOSE(IF(COLOR(D31)=$B$1,4,IF(COLOR(D31)=$D$1,3,IF(COLOR(D31)=$F$1,1,0)))*IF('考勤辅助表-上午'!$M30="周末",2,1),"内勤","内勤加班","市内外勤","出差外勤","","市内外勤加班","","出差外勤加班","",""))))))</f>
        <v>休息</v>
      </c>
      <c r="O31" s="165" t="str">
        <f>IF(OR(E31="",E31="休息"),"休息",IF(COLOR(E31)=$H$1,"年假",IF(COLOR(E31)=$J$1,"事假",IF(COLOR(E31)=$L$1,"病假",IF(COLOR(E31)=$N$1,$M$1,CHOOSE(IF(COLOR(E31)=$B$1,4,IF(COLOR(E31)=$D$1,3,IF(COLOR(E31)=$F$1,1,0)))*IF('考勤辅助表-上午'!$M30="周末",2,1),"内勤","内勤加班","市内外勤","出差外勤","","市内外勤加班","","出差外勤加班","",""))))))</f>
        <v>休息</v>
      </c>
      <c r="P31" s="165" t="str">
        <f>IF(OR(F31="",F31="休息"),"休息",IF(COLOR(F31)=$H$1,"年假",IF(COLOR(F31)=$J$1,"事假",IF(COLOR(F31)=$L$1,"病假",IF(COLOR(F31)=$N$1,$M$1,CHOOSE(IF(COLOR(F31)=$B$1,4,IF(COLOR(F31)=$D$1,3,IF(COLOR(F31)=$F$1,1,0)))*IF('考勤辅助表-上午'!$M30="周末",2,1),"内勤","内勤加班","市内外勤","出差外勤","","市内外勤加班","","出差外勤加班","",""))))))</f>
        <v>休息</v>
      </c>
      <c r="Q31" s="165" t="str">
        <f>IF(OR(G31="",G31="休息"),"休息",IF(COLOR(G31)=$H$1,"年假",IF(COLOR(G31)=$J$1,"事假",IF(COLOR(G31)=$L$1,"病假",IF(COLOR(G31)=$N$1,$M$1,CHOOSE(IF(COLOR(G31)=$B$1,4,IF(COLOR(G31)=$D$1,3,IF(COLOR(G31)=$F$1,1,0)))*IF('考勤辅助表-上午'!$M30="周末",2,1),"内勤","内勤加班","市内外勤","出差外勤","","市内外勤加班","","出差外勤加班","",""))))))</f>
        <v>休息</v>
      </c>
      <c r="R31" s="165" t="str">
        <f>IF(OR(H31="",H31="休息"),"休息",IF(COLOR(H31)=$H$1,"年假",IF(COLOR(H31)=$J$1,"事假",IF(COLOR(H31)=$L$1,"病假",IF(COLOR(H31)=$N$1,$M$1,CHOOSE(IF(COLOR(H31)=$B$1,4,IF(COLOR(H31)=$D$1,3,IF(COLOR(H31)=$F$1,1,0)))*IF('考勤辅助表-上午'!$M30="周末",2,1),"内勤","内勤加班","市内外勤","出差外勤","","市内外勤加班","","出差外勤加班","",""))))))</f>
        <v>休息</v>
      </c>
      <c r="S31" s="165" t="str">
        <f>IF(OR(I31="",I31="休息"),"休息",IF(COLOR(I31)=$H$1,"年假",IF(COLOR(I31)=$J$1,"事假",IF(COLOR(I31)=$L$1,"病假",IF(COLOR(I31)=$N$1,$M$1,CHOOSE(IF(COLOR(I31)=$B$1,4,IF(COLOR(I31)=$D$1,3,IF(COLOR(I31)=$F$1,1,0)))*IF('考勤辅助表-上午'!$M30="周末",2,1),"内勤","内勤加班","市内外勤","出差外勤","","市内外勤加班","","出差外勤加班","",""))))))</f>
        <v>休息</v>
      </c>
      <c r="T31" s="165" t="str">
        <f>IF(OR(J31="",J31="休息"),"休息",IF(COLOR(J31)=$H$1,"年假",IF(COLOR(J31)=$J$1,"事假",IF(COLOR(J31)=$L$1,"病假",IF(COLOR(J31)=$N$1,$M$1,CHOOSE(IF(COLOR(J31)=$B$1,4,IF(COLOR(J31)=$D$1,3,IF(COLOR(J31)=$F$1,1,0)))*IF('考勤辅助表-上午'!$M30="周末",2,1),"内勤","内勤加班","市内外勤","出差外勤","","市内外勤加班","","出差外勤加班","",""))))))</f>
        <v>休息</v>
      </c>
      <c r="U31" s="165" t="str">
        <f>IF(OR(K31="",K31="休息"),"休息",IF(COLOR(K31)=$H$1,"年假",IF(COLOR(K31)=$J$1,"事假",IF(COLOR(K31)=$L$1,"病假",IF(COLOR(K31)=$N$1,$M$1,CHOOSE(IF(COLOR(K31)=$B$1,4,IF(COLOR(K31)=$D$1,3,IF(COLOR(K31)=$F$1,1,0)))*IF('考勤辅助表-上午'!$M30="周末",2,1),"内勤","内勤加班","市内外勤","出差外勤","","市内外勤加班","","出差外勤加班","",""))))))</f>
        <v>休息</v>
      </c>
      <c r="V31" s="165" t="str">
        <f>IF(OR(L31="",L31="休息"),"休息",IF(COLOR(L31)=$H$1,"年假",IF(COLOR(L31)=$J$1,"事假",IF(COLOR(L31)=$L$1,"病假",IF(COLOR(L31)=$N$1,$M$1,CHOOSE(IF(COLOR(L31)=$B$1,4,IF(COLOR(L31)=$D$1,3,IF(COLOR(L31)=$F$1,1,0)))*IF('考勤辅助表-上午'!$M30="周末",2,1),"内勤","内勤加班","市内外勤","出差外勤","","市内外勤加班","","出差外勤加班","",""))))))</f>
        <v>休息</v>
      </c>
      <c r="X31" s="167" t="b">
        <f>M31='考勤辅助表-上午'!C30</f>
        <v>0</v>
      </c>
      <c r="Y31" s="167" t="b">
        <f>N31='考勤辅助表-上午'!D30</f>
        <v>0</v>
      </c>
      <c r="Z31" s="167" t="b">
        <f>O31='考勤辅助表-上午'!E30</f>
        <v>0</v>
      </c>
      <c r="AA31" s="167" t="b">
        <f>P31='考勤辅助表-上午'!F30</f>
        <v>0</v>
      </c>
      <c r="AB31" s="167" t="b">
        <f>Q31='考勤辅助表-上午'!G30</f>
        <v>0</v>
      </c>
      <c r="AC31" s="167" t="b">
        <f>R31='考勤辅助表-上午'!H30</f>
        <v>0</v>
      </c>
      <c r="AD31" s="167" t="b">
        <f>S31='考勤辅助表-上午'!I30</f>
        <v>0</v>
      </c>
      <c r="AE31" s="167" t="b">
        <f>T31='考勤辅助表-上午'!J30</f>
        <v>0</v>
      </c>
      <c r="AF31" s="167" t="b">
        <f>U31='考勤辅助表-上午'!K30</f>
        <v>0</v>
      </c>
      <c r="AG31" s="167" t="b">
        <f>V31='考勤辅助表-上午'!L30</f>
        <v>0</v>
      </c>
    </row>
    <row r="32" s="140" customFormat="1" ht="22" customHeight="1" spans="1:33">
      <c r="A32" s="147">
        <f>'考勤辅助表-上午'!A31</f>
        <v>45168</v>
      </c>
      <c r="B32" s="147" t="str">
        <f>'考勤辅助表-上午'!B31</f>
        <v>星期三</v>
      </c>
      <c r="C32" s="149"/>
      <c r="D32" s="158"/>
      <c r="E32" s="158"/>
      <c r="F32" s="150"/>
      <c r="G32" s="158"/>
      <c r="H32" s="150"/>
      <c r="I32" s="158"/>
      <c r="J32" s="150"/>
      <c r="K32" s="158"/>
      <c r="L32" s="158"/>
      <c r="M32" s="165" t="str">
        <f>IF(OR(C32="",C32="休息"),"休息",IF(COLOR(C32)=$H$1,"年假",IF(COLOR(C32)=$J$1,"事假",IF(COLOR(C32)=$L$1,"病假",IF(COLOR(C32)=$N$1,$M$1,CHOOSE(IF(COLOR(C32)=$B$1,4,IF(COLOR(C32)=$D$1,3,IF(COLOR(C32)=$F$1,1,0)))*IF('考勤辅助表-上午'!$M31="周末",2,1),"内勤","内勤加班","市内外勤","出差外勤","","市内外勤加班","","出差外勤加班","",""))))))</f>
        <v>休息</v>
      </c>
      <c r="N32" s="165" t="str">
        <f>IF(OR(D32="",D32="休息"),"休息",IF(COLOR(D32)=$H$1,"年假",IF(COLOR(D32)=$J$1,"事假",IF(COLOR(D32)=$L$1,"病假",IF(COLOR(D32)=$N$1,$M$1,CHOOSE(IF(COLOR(D32)=$B$1,4,IF(COLOR(D32)=$D$1,3,IF(COLOR(D32)=$F$1,1,0)))*IF('考勤辅助表-上午'!$M31="周末",2,1),"内勤","内勤加班","市内外勤","出差外勤","","市内外勤加班","","出差外勤加班","",""))))))</f>
        <v>休息</v>
      </c>
      <c r="O32" s="165" t="str">
        <f>IF(OR(E32="",E32="休息"),"休息",IF(COLOR(E32)=$H$1,"年假",IF(COLOR(E32)=$J$1,"事假",IF(COLOR(E32)=$L$1,"病假",IF(COLOR(E32)=$N$1,$M$1,CHOOSE(IF(COLOR(E32)=$B$1,4,IF(COLOR(E32)=$D$1,3,IF(COLOR(E32)=$F$1,1,0)))*IF('考勤辅助表-上午'!$M31="周末",2,1),"内勤","内勤加班","市内外勤","出差外勤","","市内外勤加班","","出差外勤加班","",""))))))</f>
        <v>休息</v>
      </c>
      <c r="P32" s="165" t="str">
        <f>IF(OR(F32="",F32="休息"),"休息",IF(COLOR(F32)=$H$1,"年假",IF(COLOR(F32)=$J$1,"事假",IF(COLOR(F32)=$L$1,"病假",IF(COLOR(F32)=$N$1,$M$1,CHOOSE(IF(COLOR(F32)=$B$1,4,IF(COLOR(F32)=$D$1,3,IF(COLOR(F32)=$F$1,1,0)))*IF('考勤辅助表-上午'!$M31="周末",2,1),"内勤","内勤加班","市内外勤","出差外勤","","市内外勤加班","","出差外勤加班","",""))))))</f>
        <v>休息</v>
      </c>
      <c r="Q32" s="165" t="str">
        <f>IF(OR(G32="",G32="休息"),"休息",IF(COLOR(G32)=$H$1,"年假",IF(COLOR(G32)=$J$1,"事假",IF(COLOR(G32)=$L$1,"病假",IF(COLOR(G32)=$N$1,$M$1,CHOOSE(IF(COLOR(G32)=$B$1,4,IF(COLOR(G32)=$D$1,3,IF(COLOR(G32)=$F$1,1,0)))*IF('考勤辅助表-上午'!$M31="周末",2,1),"内勤","内勤加班","市内外勤","出差外勤","","市内外勤加班","","出差外勤加班","",""))))))</f>
        <v>休息</v>
      </c>
      <c r="R32" s="165" t="str">
        <f>IF(OR(H32="",H32="休息"),"休息",IF(COLOR(H32)=$H$1,"年假",IF(COLOR(H32)=$J$1,"事假",IF(COLOR(H32)=$L$1,"病假",IF(COLOR(H32)=$N$1,$M$1,CHOOSE(IF(COLOR(H32)=$B$1,4,IF(COLOR(H32)=$D$1,3,IF(COLOR(H32)=$F$1,1,0)))*IF('考勤辅助表-上午'!$M31="周末",2,1),"内勤","内勤加班","市内外勤","出差外勤","","市内外勤加班","","出差外勤加班","",""))))))</f>
        <v>休息</v>
      </c>
      <c r="S32" s="165" t="str">
        <f>IF(OR(I32="",I32="休息"),"休息",IF(COLOR(I32)=$H$1,"年假",IF(COLOR(I32)=$J$1,"事假",IF(COLOR(I32)=$L$1,"病假",IF(COLOR(I32)=$N$1,$M$1,CHOOSE(IF(COLOR(I32)=$B$1,4,IF(COLOR(I32)=$D$1,3,IF(COLOR(I32)=$F$1,1,0)))*IF('考勤辅助表-上午'!$M31="周末",2,1),"内勤","内勤加班","市内外勤","出差外勤","","市内外勤加班","","出差外勤加班","",""))))))</f>
        <v>休息</v>
      </c>
      <c r="T32" s="165" t="str">
        <f>IF(OR(J32="",J32="休息"),"休息",IF(COLOR(J32)=$H$1,"年假",IF(COLOR(J32)=$J$1,"事假",IF(COLOR(J32)=$L$1,"病假",IF(COLOR(J32)=$N$1,$M$1,CHOOSE(IF(COLOR(J32)=$B$1,4,IF(COLOR(J32)=$D$1,3,IF(COLOR(J32)=$F$1,1,0)))*IF('考勤辅助表-上午'!$M31="周末",2,1),"内勤","内勤加班","市内外勤","出差外勤","","市内外勤加班","","出差外勤加班","",""))))))</f>
        <v>休息</v>
      </c>
      <c r="U32" s="165" t="str">
        <f>IF(OR(K32="",K32="休息"),"休息",IF(COLOR(K32)=$H$1,"年假",IF(COLOR(K32)=$J$1,"事假",IF(COLOR(K32)=$L$1,"病假",IF(COLOR(K32)=$N$1,$M$1,CHOOSE(IF(COLOR(K32)=$B$1,4,IF(COLOR(K32)=$D$1,3,IF(COLOR(K32)=$F$1,1,0)))*IF('考勤辅助表-上午'!$M31="周末",2,1),"内勤","内勤加班","市内外勤","出差外勤","","市内外勤加班","","出差外勤加班","",""))))))</f>
        <v>休息</v>
      </c>
      <c r="V32" s="165" t="str">
        <f>IF(OR(L32="",L32="休息"),"休息",IF(COLOR(L32)=$H$1,"年假",IF(COLOR(L32)=$J$1,"事假",IF(COLOR(L32)=$L$1,"病假",IF(COLOR(L32)=$N$1,$M$1,CHOOSE(IF(COLOR(L32)=$B$1,4,IF(COLOR(L32)=$D$1,3,IF(COLOR(L32)=$F$1,1,0)))*IF('考勤辅助表-上午'!$M31="周末",2,1),"内勤","内勤加班","市内外勤","出差外勤","","市内外勤加班","","出差外勤加班","",""))))))</f>
        <v>休息</v>
      </c>
      <c r="X32" s="167" t="b">
        <f>M32='考勤辅助表-上午'!C31</f>
        <v>0</v>
      </c>
      <c r="Y32" s="167" t="b">
        <f>N32='考勤辅助表-上午'!D31</f>
        <v>0</v>
      </c>
      <c r="Z32" s="167" t="b">
        <f>O32='考勤辅助表-上午'!E31</f>
        <v>0</v>
      </c>
      <c r="AA32" s="167" t="b">
        <f>P32='考勤辅助表-上午'!F31</f>
        <v>0</v>
      </c>
      <c r="AB32" s="167" t="b">
        <f>Q32='考勤辅助表-上午'!G31</f>
        <v>0</v>
      </c>
      <c r="AC32" s="167" t="b">
        <f>R32='考勤辅助表-上午'!H31</f>
        <v>0</v>
      </c>
      <c r="AD32" s="167" t="b">
        <f>S32='考勤辅助表-上午'!I31</f>
        <v>0</v>
      </c>
      <c r="AE32" s="167" t="b">
        <f>T32='考勤辅助表-上午'!J31</f>
        <v>0</v>
      </c>
      <c r="AF32" s="167" t="b">
        <f>U32='考勤辅助表-上午'!K31</f>
        <v>0</v>
      </c>
      <c r="AG32" s="167" t="b">
        <f>V32='考勤辅助表-上午'!L31</f>
        <v>0</v>
      </c>
    </row>
    <row r="33" s="140" customFormat="1" ht="22" customHeight="1" spans="1:33">
      <c r="A33" s="151">
        <f>'考勤辅助表-上午'!A32</f>
        <v>45169</v>
      </c>
      <c r="B33" s="151" t="str">
        <f>'考勤辅助表-上午'!B32</f>
        <v>星期四</v>
      </c>
      <c r="C33" s="152"/>
      <c r="D33" s="159"/>
      <c r="E33" s="159"/>
      <c r="F33" s="159"/>
      <c r="G33" s="159"/>
      <c r="H33" s="160"/>
      <c r="I33" s="166"/>
      <c r="J33" s="159"/>
      <c r="K33" s="159"/>
      <c r="L33" s="159"/>
      <c r="M33" s="165" t="str">
        <f>IF(OR(C33="",C33="休息"),"休息",IF(COLOR(C33)=$H$1,"年假",IF(COLOR(C33)=$J$1,"事假",IF(COLOR(C33)=$L$1,"病假",IF(COLOR(C33)=$N$1,$M$1,CHOOSE(IF(COLOR(C33)=$B$1,4,IF(COLOR(C33)=$D$1,3,IF(COLOR(C33)=$F$1,1,0)))*IF('考勤辅助表-上午'!$M32="周末",2,1),"内勤","内勤加班","市内外勤","出差外勤","","市内外勤加班","","出差外勤加班","",""))))))</f>
        <v>休息</v>
      </c>
      <c r="N33" s="165" t="str">
        <f>IF(OR(D33="",D33="休息"),"休息",IF(COLOR(D33)=$H$1,"年假",IF(COLOR(D33)=$J$1,"事假",IF(COLOR(D33)=$L$1,"病假",IF(COLOR(D33)=$N$1,$M$1,CHOOSE(IF(COLOR(D33)=$B$1,4,IF(COLOR(D33)=$D$1,3,IF(COLOR(D33)=$F$1,1,0)))*IF('考勤辅助表-上午'!$M32="周末",2,1),"内勤","内勤加班","市内外勤","出差外勤","","市内外勤加班","","出差外勤加班","",""))))))</f>
        <v>休息</v>
      </c>
      <c r="O33" s="165" t="str">
        <f>IF(OR(E33="",E33="休息"),"休息",IF(COLOR(E33)=$H$1,"年假",IF(COLOR(E33)=$J$1,"事假",IF(COLOR(E33)=$L$1,"病假",IF(COLOR(E33)=$N$1,$M$1,CHOOSE(IF(COLOR(E33)=$B$1,4,IF(COLOR(E33)=$D$1,3,IF(COLOR(E33)=$F$1,1,0)))*IF('考勤辅助表-上午'!$M32="周末",2,1),"内勤","内勤加班","市内外勤","出差外勤","","市内外勤加班","","出差外勤加班","",""))))))</f>
        <v>休息</v>
      </c>
      <c r="P33" s="165" t="str">
        <f>IF(OR(F33="",F33="休息"),"休息",IF(COLOR(F33)=$H$1,"年假",IF(COLOR(F33)=$J$1,"事假",IF(COLOR(F33)=$L$1,"病假",IF(COLOR(F33)=$N$1,$M$1,CHOOSE(IF(COLOR(F33)=$B$1,4,IF(COLOR(F33)=$D$1,3,IF(COLOR(F33)=$F$1,1,0)))*IF('考勤辅助表-上午'!$M32="周末",2,1),"内勤","内勤加班","市内外勤","出差外勤","","市内外勤加班","","出差外勤加班","",""))))))</f>
        <v>休息</v>
      </c>
      <c r="Q33" s="165" t="str">
        <f>IF(OR(G33="",G33="休息"),"休息",IF(COLOR(G33)=$H$1,"年假",IF(COLOR(G33)=$J$1,"事假",IF(COLOR(G33)=$L$1,"病假",IF(COLOR(G33)=$N$1,$M$1,CHOOSE(IF(COLOR(G33)=$B$1,4,IF(COLOR(G33)=$D$1,3,IF(COLOR(G33)=$F$1,1,0)))*IF('考勤辅助表-上午'!$M32="周末",2,1),"内勤","内勤加班","市内外勤","出差外勤","","市内外勤加班","","出差外勤加班","",""))))))</f>
        <v>休息</v>
      </c>
      <c r="R33" s="165" t="str">
        <f>IF(OR(H33="",H33="休息"),"休息",IF(COLOR(H33)=$H$1,"年假",IF(COLOR(H33)=$J$1,"事假",IF(COLOR(H33)=$L$1,"病假",IF(COLOR(H33)=$N$1,$M$1,CHOOSE(IF(COLOR(H33)=$B$1,4,IF(COLOR(H33)=$D$1,3,IF(COLOR(H33)=$F$1,1,0)))*IF('考勤辅助表-上午'!$M32="周末",2,1),"内勤","内勤加班","市内外勤","出差外勤","","市内外勤加班","","出差外勤加班","",""))))))</f>
        <v>休息</v>
      </c>
      <c r="S33" s="165" t="str">
        <f>IF(OR(I33="",I33="休息"),"休息",IF(COLOR(I33)=$H$1,"年假",IF(COLOR(I33)=$J$1,"事假",IF(COLOR(I33)=$L$1,"病假",IF(COLOR(I33)=$N$1,$M$1,CHOOSE(IF(COLOR(I33)=$B$1,4,IF(COLOR(I33)=$D$1,3,IF(COLOR(I33)=$F$1,1,0)))*IF('考勤辅助表-上午'!$M32="周末",2,1),"内勤","内勤加班","市内外勤","出差外勤","","市内外勤加班","","出差外勤加班","",""))))))</f>
        <v>休息</v>
      </c>
      <c r="T33" s="165" t="str">
        <f>IF(OR(J33="",J33="休息"),"休息",IF(COLOR(J33)=$H$1,"年假",IF(COLOR(J33)=$J$1,"事假",IF(COLOR(J33)=$L$1,"病假",IF(COLOR(J33)=$N$1,$M$1,CHOOSE(IF(COLOR(J33)=$B$1,4,IF(COLOR(J33)=$D$1,3,IF(COLOR(J33)=$F$1,1,0)))*IF('考勤辅助表-上午'!$M32="周末",2,1),"内勤","内勤加班","市内外勤","出差外勤","","市内外勤加班","","出差外勤加班","",""))))))</f>
        <v>休息</v>
      </c>
      <c r="U33" s="165" t="str">
        <f>IF(OR(K33="",K33="休息"),"休息",IF(COLOR(K33)=$H$1,"年假",IF(COLOR(K33)=$J$1,"事假",IF(COLOR(K33)=$L$1,"病假",IF(COLOR(K33)=$N$1,$M$1,CHOOSE(IF(COLOR(K33)=$B$1,4,IF(COLOR(K33)=$D$1,3,IF(COLOR(K33)=$F$1,1,0)))*IF('考勤辅助表-上午'!$M32="周末",2,1),"内勤","内勤加班","市内外勤","出差外勤","","市内外勤加班","","出差外勤加班","",""))))))</f>
        <v>休息</v>
      </c>
      <c r="V33" s="165" t="str">
        <f>IF(OR(L33="",L33="休息"),"休息",IF(COLOR(L33)=$H$1,"年假",IF(COLOR(L33)=$J$1,"事假",IF(COLOR(L33)=$L$1,"病假",IF(COLOR(L33)=$N$1,$M$1,CHOOSE(IF(COLOR(L33)=$B$1,4,IF(COLOR(L33)=$D$1,3,IF(COLOR(L33)=$F$1,1,0)))*IF('考勤辅助表-上午'!$M32="周末",2,1),"内勤","内勤加班","市内外勤","出差外勤","","市内外勤加班","","出差外勤加班","",""))))))</f>
        <v>休息</v>
      </c>
      <c r="X33" s="167" t="b">
        <f>M33='考勤辅助表-上午'!C32</f>
        <v>0</v>
      </c>
      <c r="Y33" s="167" t="b">
        <f>N33='考勤辅助表-上午'!D32</f>
        <v>0</v>
      </c>
      <c r="Z33" s="167" t="b">
        <f>O33='考勤辅助表-上午'!E32</f>
        <v>0</v>
      </c>
      <c r="AA33" s="167" t="b">
        <f>P33='考勤辅助表-上午'!F32</f>
        <v>0</v>
      </c>
      <c r="AB33" s="167" t="b">
        <f>Q33='考勤辅助表-上午'!G32</f>
        <v>0</v>
      </c>
      <c r="AC33" s="167" t="b">
        <f>R33='考勤辅助表-上午'!H32</f>
        <v>0</v>
      </c>
      <c r="AD33" s="167" t="b">
        <f>S33='考勤辅助表-上午'!I32</f>
        <v>0</v>
      </c>
      <c r="AE33" s="167" t="b">
        <f>T33='考勤辅助表-上午'!J32</f>
        <v>0</v>
      </c>
      <c r="AF33" s="167" t="b">
        <f>U33='考勤辅助表-上午'!K32</f>
        <v>0</v>
      </c>
      <c r="AG33" s="167" t="b">
        <f>V33='考勤辅助表-上午'!L32</f>
        <v>0</v>
      </c>
    </row>
  </sheetData>
  <autoFilter ref="A2:L33">
    <extLst/>
  </autoFilter>
  <conditionalFormatting sqref="M3:V33">
    <cfRule type="expression" dxfId="1" priority="1">
      <formula>X3=FALSE</formula>
    </cfRule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FFFF00"/>
  </sheetPr>
  <dimension ref="A1:I14"/>
  <sheetViews>
    <sheetView showGridLines="0" workbookViewId="0">
      <selection activeCell="A1" sqref="A1"/>
    </sheetView>
  </sheetViews>
  <sheetFormatPr defaultColWidth="8.88888888888889" defaultRowHeight="31" customHeight="1"/>
  <cols>
    <col min="1" max="1" width="8.88888888888889" style="33"/>
    <col min="2" max="2" width="57.5555555555556" customWidth="1"/>
    <col min="3" max="3" width="21" customWidth="1"/>
    <col min="4" max="4" width="9.66666666666667" customWidth="1"/>
    <col min="6" max="8" width="10.1111111111111" customWidth="1"/>
    <col min="9" max="9" width="10.1111111111111" style="33" customWidth="1"/>
  </cols>
  <sheetData>
    <row r="1" customHeight="1" spans="1:9">
      <c r="A1" s="117" t="s">
        <v>62</v>
      </c>
      <c r="B1" s="118" t="s">
        <v>63</v>
      </c>
      <c r="C1" s="118" t="s">
        <v>64</v>
      </c>
      <c r="D1" s="119" t="s">
        <v>65</v>
      </c>
      <c r="E1" s="120"/>
      <c r="F1" s="121" t="s">
        <v>66</v>
      </c>
      <c r="G1" s="122" t="s">
        <v>67</v>
      </c>
      <c r="H1" s="122" t="s">
        <v>68</v>
      </c>
      <c r="I1" s="136" t="s">
        <v>69</v>
      </c>
    </row>
    <row r="2" customHeight="1" spans="1:9">
      <c r="A2" s="123">
        <v>1</v>
      </c>
      <c r="B2" s="124" t="s">
        <v>70</v>
      </c>
      <c r="C2" s="125">
        <v>8</v>
      </c>
      <c r="D2" s="126"/>
      <c r="F2" s="127">
        <v>1</v>
      </c>
      <c r="G2" s="128" t="str">
        <f>$C$2&amp;"."&amp;SUM($H$1:$H1)+1&amp;"-"&amp;$C$2&amp;"."&amp;SUM($H$2:$H2)</f>
        <v>8.1-8.6</v>
      </c>
      <c r="H2" s="42">
        <f>C3</f>
        <v>6</v>
      </c>
      <c r="I2" s="137" t="str">
        <f>"星期"&amp;CHOOSE(WEEKDAY(DATE(2023,$C$2,1+SUM($H$1:$H1)),2),"一","二","三","四","五","六","日")</f>
        <v>星期二</v>
      </c>
    </row>
    <row r="3" customHeight="1" spans="1:9">
      <c r="A3" s="123">
        <v>2</v>
      </c>
      <c r="B3" s="124" t="s">
        <v>71</v>
      </c>
      <c r="C3" s="125">
        <v>6</v>
      </c>
      <c r="D3" s="126"/>
      <c r="F3" s="127">
        <v>2</v>
      </c>
      <c r="G3" s="128" t="str">
        <f>$C$2&amp;"."&amp;SUM($H$1:$H2)+1&amp;"-"&amp;$C$2&amp;"."&amp;SUM($H$2:$H3)</f>
        <v>8.7-8.13</v>
      </c>
      <c r="H3" s="42">
        <v>7</v>
      </c>
      <c r="I3" s="137" t="str">
        <f>"星期"&amp;CHOOSE(WEEKDAY(DATE(2023,$C$2,1+SUM($H$1:$H2)),2),"一","二","三","四","五","六","日")</f>
        <v>星期一</v>
      </c>
    </row>
    <row r="4" customHeight="1" spans="1:9">
      <c r="A4" s="123">
        <v>3</v>
      </c>
      <c r="B4" s="124" t="s">
        <v>72</v>
      </c>
      <c r="C4" s="42" t="s">
        <v>73</v>
      </c>
      <c r="D4" s="126"/>
      <c r="F4" s="127">
        <v>3</v>
      </c>
      <c r="G4" s="128" t="str">
        <f>$C$2&amp;"."&amp;SUM($H$1:$H3)+1&amp;"-"&amp;$C$2&amp;"."&amp;SUM($H$2:$H4)</f>
        <v>8.14-8.20</v>
      </c>
      <c r="H4" s="42">
        <v>7</v>
      </c>
      <c r="I4" s="137" t="str">
        <f>"星期"&amp;CHOOSE(WEEKDAY(DATE(2023,$C$2,1+SUM($H$1:$H3)),2),"一","二","三","四","五","六","日")</f>
        <v>星期一</v>
      </c>
    </row>
    <row r="5" customHeight="1" spans="1:9">
      <c r="A5" s="123">
        <v>4</v>
      </c>
      <c r="B5" s="124" t="s">
        <v>74</v>
      </c>
      <c r="C5" s="42" t="s">
        <v>73</v>
      </c>
      <c r="D5" s="126"/>
      <c r="F5" s="127">
        <v>4</v>
      </c>
      <c r="G5" s="128" t="str">
        <f>$C$2&amp;"."&amp;SUM($H$1:$H4)+1&amp;"-"&amp;$C$2&amp;"."&amp;SUM($H$2:$H5)</f>
        <v>8.21-8.27</v>
      </c>
      <c r="H5" s="42">
        <v>7</v>
      </c>
      <c r="I5" s="137" t="str">
        <f>"星期"&amp;CHOOSE(WEEKDAY(DATE(2023,$C$2,1+SUM($H$1:$H4)),2),"一","二","三","四","五","六","日")</f>
        <v>星期一</v>
      </c>
    </row>
    <row r="6" customHeight="1" spans="1:9">
      <c r="A6" s="123">
        <v>5</v>
      </c>
      <c r="B6" s="124" t="s">
        <v>75</v>
      </c>
      <c r="C6" s="42" t="s">
        <v>73</v>
      </c>
      <c r="D6" s="126"/>
      <c r="F6" s="127">
        <v>5</v>
      </c>
      <c r="G6" s="128" t="str">
        <f>$C$2&amp;"."&amp;SUM($H$1:$H5)+1&amp;"-"&amp;$C$2&amp;"."&amp;SUM($H$2:$H6)</f>
        <v>8.28-8.31</v>
      </c>
      <c r="H6" s="42">
        <f>DAYY(2023,C2)-SUM(H2:H5)</f>
        <v>4</v>
      </c>
      <c r="I6" s="137" t="str">
        <f>"星期"&amp;CHOOSE(WEEKDAY(DATE(2023,$C$2,1+SUM($H$1:$H5)),2),"一","二","三","四","五","六","日")</f>
        <v>星期一</v>
      </c>
    </row>
    <row r="7" customHeight="1" spans="1:9">
      <c r="A7" s="123">
        <v>6</v>
      </c>
      <c r="B7" s="124" t="s">
        <v>76</v>
      </c>
      <c r="C7" s="42" t="s">
        <v>73</v>
      </c>
      <c r="D7" s="126"/>
      <c r="F7" s="129">
        <v>6</v>
      </c>
      <c r="G7" s="130"/>
      <c r="H7" s="131"/>
      <c r="I7" s="138"/>
    </row>
    <row r="8" customHeight="1" spans="1:4">
      <c r="A8" s="123">
        <v>7</v>
      </c>
      <c r="B8" s="124" t="s">
        <v>77</v>
      </c>
      <c r="C8" s="42" t="s">
        <v>73</v>
      </c>
      <c r="D8" s="126"/>
    </row>
    <row r="9" customHeight="1" spans="1:4">
      <c r="A9" s="123">
        <v>8</v>
      </c>
      <c r="B9" s="124" t="s">
        <v>78</v>
      </c>
      <c r="C9" s="42" t="s">
        <v>73</v>
      </c>
      <c r="D9" s="126"/>
    </row>
    <row r="10" customHeight="1" spans="1:4">
      <c r="A10" s="123">
        <v>9</v>
      </c>
      <c r="B10" s="124" t="s">
        <v>79</v>
      </c>
      <c r="C10" s="42" t="s">
        <v>73</v>
      </c>
      <c r="D10" s="126"/>
    </row>
    <row r="11" customHeight="1" spans="1:4">
      <c r="A11" s="123">
        <v>10</v>
      </c>
      <c r="B11" s="124" t="s">
        <v>80</v>
      </c>
      <c r="C11" s="42" t="s">
        <v>73</v>
      </c>
      <c r="D11" s="126"/>
    </row>
    <row r="12" customHeight="1" spans="1:4">
      <c r="A12" s="123">
        <v>11</v>
      </c>
      <c r="B12" s="124" t="s">
        <v>81</v>
      </c>
      <c r="C12" s="42" t="s">
        <v>73</v>
      </c>
      <c r="D12" s="126"/>
    </row>
    <row r="13" customHeight="1" spans="1:4">
      <c r="A13" s="123">
        <v>12</v>
      </c>
      <c r="B13" s="124" t="s">
        <v>82</v>
      </c>
      <c r="C13" s="42" t="s">
        <v>73</v>
      </c>
      <c r="D13" s="126"/>
    </row>
    <row r="14" customHeight="1" spans="1:4">
      <c r="A14" s="132">
        <v>13</v>
      </c>
      <c r="B14" s="133" t="s">
        <v>83</v>
      </c>
      <c r="C14" s="134" t="s">
        <v>73</v>
      </c>
      <c r="D14" s="135"/>
    </row>
  </sheetData>
  <dataValidations count="1">
    <dataValidation type="list" allowBlank="1" showInputMessage="1" showErrorMessage="1" sqref="D11 D12 D2:D3 D4:D10 D13:D14">
      <formula1>"已核对,未核对"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tabColor rgb="FFFFFF00"/>
  </sheetPr>
  <dimension ref="A1:M25"/>
  <sheetViews>
    <sheetView showGridLines="0" tabSelected="1" workbookViewId="0">
      <pane xSplit="1" ySplit="1" topLeftCell="B2" activePane="bottomRight" state="frozen"/>
      <selection/>
      <selection pane="topRight"/>
      <selection pane="bottomLeft"/>
      <selection pane="bottomRight" activeCell="M2" sqref="M2"/>
    </sheetView>
  </sheetViews>
  <sheetFormatPr defaultColWidth="8.88888888888889" defaultRowHeight="22" customHeight="1"/>
  <cols>
    <col min="1" max="6" width="12.1111111111111" style="33" customWidth="1"/>
    <col min="7" max="7" width="2.33333333333333" style="33" customWidth="1"/>
    <col min="8" max="13" width="12.1111111111111" style="33" customWidth="1"/>
  </cols>
  <sheetData>
    <row r="1" ht="27" customHeight="1" spans="1:13">
      <c r="A1" s="112" t="s">
        <v>84</v>
      </c>
      <c r="B1" s="112" t="s">
        <v>85</v>
      </c>
      <c r="C1" s="112" t="s">
        <v>86</v>
      </c>
      <c r="D1" s="112" t="s">
        <v>87</v>
      </c>
      <c r="E1" s="112" t="s">
        <v>88</v>
      </c>
      <c r="F1" s="112" t="s">
        <v>41</v>
      </c>
      <c r="G1" s="112" t="s">
        <v>73</v>
      </c>
      <c r="H1" s="112" t="s">
        <v>84</v>
      </c>
      <c r="I1" s="112" t="s">
        <v>89</v>
      </c>
      <c r="J1" s="112" t="s">
        <v>90</v>
      </c>
      <c r="K1" s="112" t="s">
        <v>91</v>
      </c>
      <c r="L1" s="112" t="s">
        <v>92</v>
      </c>
      <c r="M1" s="112" t="s">
        <v>93</v>
      </c>
    </row>
    <row r="2" ht="27" customHeight="1" spans="1:13">
      <c r="A2" s="113">
        <v>1</v>
      </c>
      <c r="B2" s="114"/>
      <c r="C2" s="115"/>
      <c r="D2" s="115"/>
      <c r="E2" s="115"/>
      <c r="F2" s="42" t="str">
        <f ca="1">IF(B2="","",IF(IFERROR(FIND("加班",_xlfn.XLOOKUP($B2,'考勤辅助表-上午'!$A:$A,OFFSET('考勤辅助表-上午'!$B:$B,0,MATCH(D2,'考勤辅助表-上午'!$C$1:$L$1,0)),0)),0),"核对无误","表1错误"))</f>
        <v/>
      </c>
      <c r="G2" s="116" t="s">
        <v>73</v>
      </c>
      <c r="H2" s="113">
        <v>1</v>
      </c>
      <c r="I2" s="114"/>
      <c r="J2" s="115"/>
      <c r="K2" s="115"/>
      <c r="L2" s="115"/>
      <c r="M2" s="42" t="str">
        <f ca="1">IF(I2="","",IFERROR(IF(COUNTIFS(OFFSET('考勤辅助表-上午'!$B$2:$B$32,0,MATCH(K2,'考勤辅助表-上午'!$C$1:$L$1,0)),L2,'考勤辅助表-上午'!$A$2:$A$32,I2)/2+COUNTIFS(OFFSET('考勤辅助表-下午'!$B$2:$B$32,0,MATCH(K2,'考勤辅助表-下午'!$C$1:$L$1,0)),L2,'考勤辅助表-下午'!$A$2:$A$32,I2)/2=J2,"核对无误","待核对"),"未填写"))</f>
        <v/>
      </c>
    </row>
    <row r="3" ht="27" customHeight="1" spans="1:13">
      <c r="A3" s="113">
        <v>2</v>
      </c>
      <c r="B3" s="114"/>
      <c r="C3" s="115"/>
      <c r="D3" s="115"/>
      <c r="E3" s="115"/>
      <c r="F3" s="42" t="str">
        <f ca="1">IF(B3="","",IF(IFERROR(FIND("加班",_xlfn.XLOOKUP($B3,'考勤辅助表-上午'!$A:$A,OFFSET('考勤辅助表-上午'!$B:$B,0,MATCH(D3,'考勤辅助表-上午'!$C$1:$L$1,0)),0)),0),"核对无误","表1错误"))</f>
        <v/>
      </c>
      <c r="G3" s="116" t="s">
        <v>73</v>
      </c>
      <c r="H3" s="113">
        <v>2</v>
      </c>
      <c r="I3" s="114"/>
      <c r="J3" s="115"/>
      <c r="K3" s="115"/>
      <c r="L3" s="115"/>
      <c r="M3" s="42" t="str">
        <f ca="1">IF(I3="","",IFERROR(IF(COUNTIFS(OFFSET('考勤辅助表-上午'!$B$2:$B$32,0,MATCH(K3,'考勤辅助表-上午'!$C$1:$L$1,0)),L3,'考勤辅助表-上午'!$A$2:$A$32,I3)/2+COUNTIFS(OFFSET('考勤辅助表-下午'!$B$2:$B$32,0,MATCH(K3,'考勤辅助表-下午'!$C$1:$L$1,0)),L3,'考勤辅助表-下午'!$A$2:$A$32,I3)/2=J3,"核对无误","待核对"),"未填写"))</f>
        <v/>
      </c>
    </row>
    <row r="4" ht="27" customHeight="1" spans="1:13">
      <c r="A4" s="113">
        <v>3</v>
      </c>
      <c r="B4" s="114"/>
      <c r="C4" s="115"/>
      <c r="D4" s="115"/>
      <c r="E4" s="115"/>
      <c r="F4" s="42" t="str">
        <f ca="1">IF(B4="","",IF(IFERROR(FIND("加班",_xlfn.XLOOKUP($B4,'考勤辅助表-上午'!$A:$A,OFFSET('考勤辅助表-上午'!$B:$B,0,MATCH(D4,'考勤辅助表-上午'!$C$1:$L$1,0)),0)),0),"核对无误","表1错误"))</f>
        <v/>
      </c>
      <c r="G4" s="116" t="s">
        <v>73</v>
      </c>
      <c r="H4" s="113">
        <v>3</v>
      </c>
      <c r="I4" s="114"/>
      <c r="J4" s="115"/>
      <c r="K4" s="115"/>
      <c r="L4" s="115"/>
      <c r="M4" s="42" t="str">
        <f ca="1">IF(I4="","",IFERROR(IF(COUNTIFS(OFFSET('考勤辅助表-上午'!$B$2:$B$32,0,MATCH(K4,'考勤辅助表-上午'!$C$1:$L$1,0)),L4,'考勤辅助表-上午'!$A$2:$A$32,I4)/2+COUNTIFS(OFFSET('考勤辅助表-下午'!$B$2:$B$32,0,MATCH(K4,'考勤辅助表-下午'!$C$1:$L$1,0)),L4,'考勤辅助表-下午'!$A$2:$A$32,I4)/2=J4,"核对无误","待核对"),"未填写"))</f>
        <v/>
      </c>
    </row>
    <row r="5" ht="27" customHeight="1" spans="1:13">
      <c r="A5" s="113">
        <v>4</v>
      </c>
      <c r="B5" s="114"/>
      <c r="C5" s="115"/>
      <c r="D5" s="115"/>
      <c r="E5" s="115"/>
      <c r="F5" s="42" t="str">
        <f ca="1">IF(B5="","",IF(IFERROR(FIND("加班",_xlfn.XLOOKUP($B5,'考勤辅助表-上午'!$A:$A,OFFSET('考勤辅助表-上午'!$B:$B,0,MATCH(D5,'考勤辅助表-上午'!$C$1:$L$1,0)),0)),0),"核对无误","表1错误"))</f>
        <v/>
      </c>
      <c r="G5" s="116" t="s">
        <v>73</v>
      </c>
      <c r="H5" s="113">
        <v>4</v>
      </c>
      <c r="I5" s="114"/>
      <c r="J5" s="115"/>
      <c r="K5" s="115"/>
      <c r="L5" s="115"/>
      <c r="M5" s="42" t="str">
        <f ca="1">IF(I5="","",IFERROR(IF(COUNTIFS(OFFSET('考勤辅助表-上午'!$B$2:$B$32,0,MATCH(K5,'考勤辅助表-上午'!$C$1:$L$1,0)),L5,'考勤辅助表-上午'!$A$2:$A$32,I5)/2+COUNTIFS(OFFSET('考勤辅助表-下午'!$B$2:$B$32,0,MATCH(K5,'考勤辅助表-下午'!$C$1:$L$1,0)),L5,'考勤辅助表-下午'!$A$2:$A$32,I5)/2=J5,"核对无误","待核对"),"未填写"))</f>
        <v/>
      </c>
    </row>
    <row r="6" ht="27" customHeight="1" spans="1:13">
      <c r="A6" s="113">
        <v>5</v>
      </c>
      <c r="B6" s="114"/>
      <c r="C6" s="115"/>
      <c r="D6" s="115"/>
      <c r="E6" s="115"/>
      <c r="F6" s="42" t="str">
        <f ca="1">IF(B6="","",IF(IFERROR(FIND("加班",_xlfn.XLOOKUP($B6,'考勤辅助表-上午'!$A:$A,OFFSET('考勤辅助表-上午'!$B:$B,0,MATCH(D6,'考勤辅助表-上午'!$C$1:$L$1,0)),0)),0),"核对无误","表1错误"))</f>
        <v/>
      </c>
      <c r="G6" s="116" t="s">
        <v>73</v>
      </c>
      <c r="H6" s="113">
        <v>5</v>
      </c>
      <c r="I6" s="114"/>
      <c r="J6" s="115"/>
      <c r="K6" s="115"/>
      <c r="L6" s="115"/>
      <c r="M6" s="42" t="str">
        <f ca="1">IF(I6="","",IFERROR(IF(COUNTIFS(OFFSET('考勤辅助表-上午'!$B$2:$B$32,0,MATCH(K6,'考勤辅助表-上午'!$C$1:$L$1,0)),L6,'考勤辅助表-上午'!$A$2:$A$32,I6)/2+COUNTIFS(OFFSET('考勤辅助表-下午'!$B$2:$B$32,0,MATCH(K6,'考勤辅助表-下午'!$C$1:$L$1,0)),L6,'考勤辅助表-下午'!$A$2:$A$32,I6)/2=J6,"核对无误","待核对"),"未填写"))</f>
        <v/>
      </c>
    </row>
    <row r="7" ht="27" customHeight="1" spans="1:13">
      <c r="A7" s="113">
        <v>6</v>
      </c>
      <c r="B7" s="114"/>
      <c r="C7" s="115"/>
      <c r="D7" s="115"/>
      <c r="E7" s="115"/>
      <c r="F7" s="42" t="str">
        <f ca="1">IF(B7="","",IF(IFERROR(FIND("加班",_xlfn.XLOOKUP($B7,'考勤辅助表-上午'!$A:$A,OFFSET('考勤辅助表-上午'!$B:$B,0,MATCH(D7,'考勤辅助表-上午'!$C$1:$L$1,0)),0)),0),"核对无误","表1错误"))</f>
        <v/>
      </c>
      <c r="G7" s="116" t="s">
        <v>73</v>
      </c>
      <c r="H7" s="113">
        <v>6</v>
      </c>
      <c r="I7" s="114"/>
      <c r="J7" s="115"/>
      <c r="K7" s="115"/>
      <c r="L7" s="115"/>
      <c r="M7" s="42" t="str">
        <f ca="1">IF(I7="","",IFERROR(IF(COUNTIFS(OFFSET('考勤辅助表-上午'!$B$2:$B$32,0,MATCH(K7,'考勤辅助表-上午'!$C$1:$L$1,0)),L7,'考勤辅助表-上午'!$A$2:$A$32,I7)/2+COUNTIFS(OFFSET('考勤辅助表-下午'!$B$2:$B$32,0,MATCH(K7,'考勤辅助表-下午'!$C$1:$L$1,0)),L7,'考勤辅助表-下午'!$A$2:$A$32,I7)/2=J7,"核对无误","待核对"),"未填写"))</f>
        <v/>
      </c>
    </row>
    <row r="8" ht="27" customHeight="1" spans="1:13">
      <c r="A8" s="113">
        <v>7</v>
      </c>
      <c r="B8" s="114"/>
      <c r="C8" s="115"/>
      <c r="D8" s="115"/>
      <c r="E8" s="115"/>
      <c r="F8" s="42" t="str">
        <f ca="1">IF(B8="","",IF(IFERROR(FIND("加班",_xlfn.XLOOKUP($B8,'考勤辅助表-上午'!$A:$A,OFFSET('考勤辅助表-上午'!$B:$B,0,MATCH(D8,'考勤辅助表-上午'!$C$1:$L$1,0)),0)),0),"核对无误","表1错误"))</f>
        <v/>
      </c>
      <c r="G8" s="116" t="s">
        <v>73</v>
      </c>
      <c r="H8" s="113">
        <v>7</v>
      </c>
      <c r="I8" s="114"/>
      <c r="J8" s="115"/>
      <c r="K8" s="115"/>
      <c r="L8" s="115"/>
      <c r="M8" s="42" t="str">
        <f ca="1">IF(I8="","",IFERROR(IF(COUNTIFS(OFFSET('考勤辅助表-上午'!$B$2:$B$32,0,MATCH(K8,'考勤辅助表-上午'!$C$1:$L$1,0)),L8,'考勤辅助表-上午'!$A$2:$A$32,I8)/2+COUNTIFS(OFFSET('考勤辅助表-下午'!$B$2:$B$32,0,MATCH(K8,'考勤辅助表-下午'!$C$1:$L$1,0)),L8,'考勤辅助表-下午'!$A$2:$A$32,I8)/2=J8,"核对无误","待核对"),"未填写"))</f>
        <v/>
      </c>
    </row>
    <row r="9" ht="27" customHeight="1" spans="1:13">
      <c r="A9" s="113">
        <v>8</v>
      </c>
      <c r="B9" s="114"/>
      <c r="C9" s="115"/>
      <c r="D9" s="115"/>
      <c r="E9" s="115"/>
      <c r="F9" s="42" t="str">
        <f ca="1">IF(B9="","",IF(IFERROR(FIND("加班",_xlfn.XLOOKUP($B9,'考勤辅助表-上午'!$A:$A,OFFSET('考勤辅助表-上午'!$B:$B,0,MATCH(D9,'考勤辅助表-上午'!$C$1:$L$1,0)),0)),0),"核对无误","表1错误"))</f>
        <v/>
      </c>
      <c r="G9" s="116" t="s">
        <v>73</v>
      </c>
      <c r="H9" s="113">
        <v>8</v>
      </c>
      <c r="I9" s="114"/>
      <c r="J9" s="115"/>
      <c r="K9" s="115"/>
      <c r="L9" s="115"/>
      <c r="M9" s="42" t="str">
        <f ca="1">IF(I9="","",IFERROR(IF(COUNTIFS(OFFSET('考勤辅助表-上午'!$B$2:$B$32,0,MATCH(K9,'考勤辅助表-上午'!$C$1:$L$1,0)),L9,'考勤辅助表-上午'!$A$2:$A$32,I9)/2+COUNTIFS(OFFSET('考勤辅助表-下午'!$B$2:$B$32,0,MATCH(K9,'考勤辅助表-下午'!$C$1:$L$1,0)),L9,'考勤辅助表-下午'!$A$2:$A$32,I9)/2=J9,"核对无误","待核对"),"未填写"))</f>
        <v/>
      </c>
    </row>
    <row r="10" ht="27" customHeight="1" spans="1:13">
      <c r="A10" s="113">
        <v>9</v>
      </c>
      <c r="B10" s="114"/>
      <c r="C10" s="115"/>
      <c r="D10" s="115"/>
      <c r="E10" s="115"/>
      <c r="F10" s="42" t="str">
        <f ca="1">IF(B10="","",IF(IFERROR(FIND("加班",_xlfn.XLOOKUP($B10,'考勤辅助表-上午'!$A:$A,OFFSET('考勤辅助表-上午'!$B:$B,0,MATCH(D10,'考勤辅助表-上午'!$C$1:$L$1,0)),0)),0),"核对无误","表1错误"))</f>
        <v/>
      </c>
      <c r="G10" s="116" t="s">
        <v>73</v>
      </c>
      <c r="H10" s="113">
        <v>9</v>
      </c>
      <c r="I10" s="114"/>
      <c r="J10" s="115"/>
      <c r="K10" s="115"/>
      <c r="L10" s="115"/>
      <c r="M10" s="42" t="str">
        <f ca="1">IF(I10="","",IFERROR(IF(COUNTIFS(OFFSET('考勤辅助表-上午'!$B$2:$B$32,0,MATCH(K10,'考勤辅助表-上午'!$C$1:$L$1,0)),L10,'考勤辅助表-上午'!$A$2:$A$32,I10)/2+COUNTIFS(OFFSET('考勤辅助表-下午'!$B$2:$B$32,0,MATCH(K10,'考勤辅助表-下午'!$C$1:$L$1,0)),L10,'考勤辅助表-下午'!$A$2:$A$32,I10)/2=J10,"核对无误","待核对"),"未填写"))</f>
        <v/>
      </c>
    </row>
    <row r="11" ht="27" customHeight="1" spans="1:13">
      <c r="A11" s="113">
        <v>10</v>
      </c>
      <c r="B11" s="114"/>
      <c r="C11" s="115"/>
      <c r="D11" s="115"/>
      <c r="E11" s="115"/>
      <c r="F11" s="42" t="str">
        <f ca="1">IF(B11="","",IF(IFERROR(FIND("加班",_xlfn.XLOOKUP($B11,'考勤辅助表-上午'!$A:$A,OFFSET('考勤辅助表-上午'!$B:$B,0,MATCH(D11,'考勤辅助表-上午'!$C$1:$L$1,0)),0)),0),"核对无误","表1错误"))</f>
        <v/>
      </c>
      <c r="G11" s="116" t="s">
        <v>73</v>
      </c>
      <c r="H11" s="113">
        <v>10</v>
      </c>
      <c r="I11" s="114"/>
      <c r="J11" s="115"/>
      <c r="K11" s="115"/>
      <c r="L11" s="115"/>
      <c r="M11" s="42" t="str">
        <f ca="1">IF(I11="","",IFERROR(IF(COUNTIFS(OFFSET('考勤辅助表-上午'!$B$2:$B$32,0,MATCH(K11,'考勤辅助表-上午'!$C$1:$L$1,0)),L11,'考勤辅助表-上午'!$A$2:$A$32,I11)/2+COUNTIFS(OFFSET('考勤辅助表-下午'!$B$2:$B$32,0,MATCH(K11,'考勤辅助表-下午'!$C$1:$L$1,0)),L11,'考勤辅助表-下午'!$A$2:$A$32,I11)/2=J11,"核对无误","待核对"),"未填写"))</f>
        <v/>
      </c>
    </row>
    <row r="12" ht="27" customHeight="1" spans="1:13">
      <c r="A12" s="113">
        <v>11</v>
      </c>
      <c r="B12" s="114"/>
      <c r="C12" s="115"/>
      <c r="D12" s="115"/>
      <c r="E12" s="115"/>
      <c r="F12" s="42" t="str">
        <f ca="1">IF(B12="","",IF(IFERROR(FIND("加班",_xlfn.XLOOKUP($B12,'考勤辅助表-上午'!$A:$A,OFFSET('考勤辅助表-上午'!$B:$B,0,MATCH(D12,'考勤辅助表-上午'!$C$1:$L$1,0)),0)),0),"核对无误","表1错误"))</f>
        <v/>
      </c>
      <c r="G12" s="116" t="s">
        <v>73</v>
      </c>
      <c r="H12" s="113">
        <v>11</v>
      </c>
      <c r="I12" s="114"/>
      <c r="J12" s="115"/>
      <c r="K12" s="115"/>
      <c r="L12" s="115"/>
      <c r="M12" s="42" t="str">
        <f ca="1">IF(I12="","",IFERROR(IF(COUNTIFS(OFFSET('考勤辅助表-上午'!$B$2:$B$32,0,MATCH(K12,'考勤辅助表-上午'!$C$1:$L$1,0)),L12,'考勤辅助表-上午'!$A$2:$A$32,I12)/2+COUNTIFS(OFFSET('考勤辅助表-下午'!$B$2:$B$32,0,MATCH(K12,'考勤辅助表-下午'!$C$1:$L$1,0)),L12,'考勤辅助表-下午'!$A$2:$A$32,I12)/2=J12,"核对无误","待核对"),"未填写"))</f>
        <v/>
      </c>
    </row>
    <row r="13" ht="27" customHeight="1" spans="1:13">
      <c r="A13" s="113">
        <v>12</v>
      </c>
      <c r="B13" s="114"/>
      <c r="C13" s="115"/>
      <c r="D13" s="115"/>
      <c r="E13" s="115"/>
      <c r="F13" s="42" t="str">
        <f ca="1">IF(B13="","",IF(IFERROR(FIND("加班",_xlfn.XLOOKUP($B13,'考勤辅助表-上午'!$A:$A,OFFSET('考勤辅助表-上午'!$B:$B,0,MATCH(D13,'考勤辅助表-上午'!$C$1:$L$1,0)),0)),0),"核对无误","表1错误"))</f>
        <v/>
      </c>
      <c r="G13" s="116" t="s">
        <v>73</v>
      </c>
      <c r="H13" s="113">
        <v>12</v>
      </c>
      <c r="I13" s="114"/>
      <c r="J13" s="115"/>
      <c r="K13" s="115"/>
      <c r="L13" s="115"/>
      <c r="M13" s="42" t="str">
        <f ca="1">IF(I13="","",IFERROR(IF(COUNTIFS(OFFSET('考勤辅助表-上午'!$B$2:$B$32,0,MATCH(K13,'考勤辅助表-上午'!$C$1:$L$1,0)),L13,'考勤辅助表-上午'!$A$2:$A$32,I13)/2+COUNTIFS(OFFSET('考勤辅助表-下午'!$B$2:$B$32,0,MATCH(K13,'考勤辅助表-下午'!$C$1:$L$1,0)),L13,'考勤辅助表-下午'!$A$2:$A$32,I13)/2=J13,"核对无误","待核对"),"未填写"))</f>
        <v/>
      </c>
    </row>
    <row r="14" ht="27" customHeight="1" spans="1:13">
      <c r="A14" s="113">
        <v>13</v>
      </c>
      <c r="B14" s="114"/>
      <c r="C14" s="115"/>
      <c r="D14" s="115"/>
      <c r="E14" s="115"/>
      <c r="F14" s="42" t="str">
        <f ca="1">IF(B14="","",IF(IFERROR(FIND("加班",_xlfn.XLOOKUP($B14,'考勤辅助表-上午'!$A:$A,OFFSET('考勤辅助表-上午'!$B:$B,0,MATCH(D14,'考勤辅助表-上午'!$C$1:$L$1,0)),0)),0),"核对无误","表1错误"))</f>
        <v/>
      </c>
      <c r="G14" s="116" t="s">
        <v>73</v>
      </c>
      <c r="H14" s="113">
        <v>13</v>
      </c>
      <c r="I14" s="114"/>
      <c r="J14" s="115"/>
      <c r="K14" s="115"/>
      <c r="L14" s="115"/>
      <c r="M14" s="42" t="str">
        <f ca="1">IF(I14="","",IFERROR(IF(COUNTIFS(OFFSET('考勤辅助表-上午'!$B$2:$B$32,0,MATCH(K14,'考勤辅助表-上午'!$C$1:$L$1,0)),L14,'考勤辅助表-上午'!$A$2:$A$32,I14)/2+COUNTIFS(OFFSET('考勤辅助表-下午'!$B$2:$B$32,0,MATCH(K14,'考勤辅助表-下午'!$C$1:$L$1,0)),L14,'考勤辅助表-下午'!$A$2:$A$32,I14)/2=J14,"核对无误","待核对"),"未填写"))</f>
        <v/>
      </c>
    </row>
    <row r="15" ht="27" customHeight="1" spans="1:13">
      <c r="A15" s="113">
        <v>14</v>
      </c>
      <c r="B15" s="114"/>
      <c r="C15" s="115"/>
      <c r="D15" s="115"/>
      <c r="E15" s="115"/>
      <c r="F15" s="42" t="str">
        <f ca="1">IF(B15="","",IF(IFERROR(FIND("加班",_xlfn.XLOOKUP($B15,'考勤辅助表-上午'!$A:$A,OFFSET('考勤辅助表-上午'!$B:$B,0,MATCH(D15,'考勤辅助表-上午'!$C$1:$L$1,0)),0)),0),"核对无误","表1错误"))</f>
        <v/>
      </c>
      <c r="G15" s="116" t="s">
        <v>73</v>
      </c>
      <c r="H15" s="113">
        <v>14</v>
      </c>
      <c r="I15" s="114"/>
      <c r="J15" s="115"/>
      <c r="K15" s="115"/>
      <c r="L15" s="115"/>
      <c r="M15" s="42" t="str">
        <f ca="1">IF(I15="","",IFERROR(IF(COUNTIFS(OFFSET('考勤辅助表-上午'!$B$2:$B$32,0,MATCH(K15,'考勤辅助表-上午'!$C$1:$L$1,0)),L15,'考勤辅助表-上午'!$A$2:$A$32,I15)/2+COUNTIFS(OFFSET('考勤辅助表-下午'!$B$2:$B$32,0,MATCH(K15,'考勤辅助表-下午'!$C$1:$L$1,0)),L15,'考勤辅助表-下午'!$A$2:$A$32,I15)/2=J15,"核对无误","待核对"),"未填写"))</f>
        <v/>
      </c>
    </row>
    <row r="16" ht="27" customHeight="1" spans="1:13">
      <c r="A16" s="113">
        <v>15</v>
      </c>
      <c r="B16" s="114"/>
      <c r="C16" s="115"/>
      <c r="D16" s="115"/>
      <c r="E16" s="115"/>
      <c r="F16" s="42" t="str">
        <f ca="1">IF(B16="","",IF(IFERROR(FIND("加班",_xlfn.XLOOKUP($B16,'考勤辅助表-上午'!$A:$A,OFFSET('考勤辅助表-上午'!$B:$B,0,MATCH(D16,'考勤辅助表-上午'!$C$1:$L$1,0)),0)),0),"核对无误","表1错误"))</f>
        <v/>
      </c>
      <c r="G16" s="116" t="s">
        <v>73</v>
      </c>
      <c r="H16" s="113">
        <v>15</v>
      </c>
      <c r="I16" s="114"/>
      <c r="J16" s="115"/>
      <c r="K16" s="115"/>
      <c r="L16" s="115"/>
      <c r="M16" s="42" t="str">
        <f ca="1">IF(I16="","",IFERROR(IF(COUNTIFS(OFFSET('考勤辅助表-上午'!$B$2:$B$32,0,MATCH(K16,'考勤辅助表-上午'!$C$1:$L$1,0)),L16,'考勤辅助表-上午'!$A$2:$A$32,I16)/2+COUNTIFS(OFFSET('考勤辅助表-下午'!$B$2:$B$32,0,MATCH(K16,'考勤辅助表-下午'!$C$1:$L$1,0)),L16,'考勤辅助表-下午'!$A$2:$A$32,I16)/2=J16,"核对无误","待核对"),"未填写"))</f>
        <v/>
      </c>
    </row>
    <row r="17" ht="27" customHeight="1" spans="1:13">
      <c r="A17" s="113">
        <v>16</v>
      </c>
      <c r="B17" s="114"/>
      <c r="C17" s="115"/>
      <c r="D17" s="115"/>
      <c r="E17" s="115"/>
      <c r="F17" s="42" t="str">
        <f ca="1">IF(B17="","",IF(IFERROR(FIND("加班",_xlfn.XLOOKUP($B17,'考勤辅助表-上午'!$A:$A,OFFSET('考勤辅助表-上午'!$B:$B,0,MATCH(D17,'考勤辅助表-上午'!$C$1:$L$1,0)),0)),0),"核对无误","表1错误"))</f>
        <v/>
      </c>
      <c r="G17" s="116" t="s">
        <v>73</v>
      </c>
      <c r="H17" s="113">
        <v>16</v>
      </c>
      <c r="I17" s="114"/>
      <c r="J17" s="115"/>
      <c r="K17" s="115"/>
      <c r="L17" s="115"/>
      <c r="M17" s="42" t="str">
        <f ca="1">IF(I17="","",IFERROR(IF(COUNTIFS(OFFSET('考勤辅助表-上午'!$B$2:$B$32,0,MATCH(K17,'考勤辅助表-上午'!$C$1:$L$1,0)),L17,'考勤辅助表-上午'!$A$2:$A$32,I17)/2+COUNTIFS(OFFSET('考勤辅助表-下午'!$B$2:$B$32,0,MATCH(K17,'考勤辅助表-下午'!$C$1:$L$1,0)),L17,'考勤辅助表-下午'!$A$2:$A$32,I17)/2=J17,"核对无误","待核对"),"未填写"))</f>
        <v/>
      </c>
    </row>
    <row r="18" ht="27" customHeight="1" spans="1:13">
      <c r="A18" s="113">
        <v>17</v>
      </c>
      <c r="B18" s="114"/>
      <c r="C18" s="115"/>
      <c r="D18" s="115"/>
      <c r="E18" s="115"/>
      <c r="F18" s="42" t="str">
        <f ca="1">IF(B18="","",IF(IFERROR(FIND("加班",_xlfn.XLOOKUP($B18,'考勤辅助表-上午'!$A:$A,OFFSET('考勤辅助表-上午'!$B:$B,0,MATCH(D18,'考勤辅助表-上午'!$C$1:$L$1,0)),0)),0),"核对无误","表1错误"))</f>
        <v/>
      </c>
      <c r="G18" s="116" t="s">
        <v>73</v>
      </c>
      <c r="H18" s="113">
        <v>17</v>
      </c>
      <c r="I18" s="114"/>
      <c r="J18" s="115"/>
      <c r="K18" s="115"/>
      <c r="L18" s="115"/>
      <c r="M18" s="42" t="str">
        <f ca="1">IF(I18="","",IFERROR(IF(COUNTIFS(OFFSET('考勤辅助表-上午'!$B$2:$B$32,0,MATCH(K18,'考勤辅助表-上午'!$C$1:$L$1,0)),L18,'考勤辅助表-上午'!$A$2:$A$32,I18)/2+COUNTIFS(OFFSET('考勤辅助表-下午'!$B$2:$B$32,0,MATCH(K18,'考勤辅助表-下午'!$C$1:$L$1,0)),L18,'考勤辅助表-下午'!$A$2:$A$32,I18)/2=J18,"核对无误","待核对"),"未填写"))</f>
        <v/>
      </c>
    </row>
    <row r="19" ht="27" customHeight="1" spans="1:13">
      <c r="A19" s="113">
        <v>18</v>
      </c>
      <c r="B19" s="114"/>
      <c r="C19" s="115"/>
      <c r="D19" s="115"/>
      <c r="E19" s="115"/>
      <c r="F19" s="42" t="str">
        <f ca="1">IF(B19="","",IF(IFERROR(FIND("加班",_xlfn.XLOOKUP($B19,'考勤辅助表-上午'!$A:$A,OFFSET('考勤辅助表-上午'!$B:$B,0,MATCH(D19,'考勤辅助表-上午'!$C$1:$L$1,0)),0)),0),"核对无误","表1错误"))</f>
        <v/>
      </c>
      <c r="G19" s="116" t="s">
        <v>73</v>
      </c>
      <c r="H19" s="113">
        <v>18</v>
      </c>
      <c r="I19" s="114"/>
      <c r="J19" s="115"/>
      <c r="K19" s="115"/>
      <c r="L19" s="115"/>
      <c r="M19" s="42" t="str">
        <f ca="1">IF(I19="","",IFERROR(IF(COUNTIFS(OFFSET('考勤辅助表-上午'!$B$2:$B$32,0,MATCH(K19,'考勤辅助表-上午'!$C$1:$L$1,0)),L19,'考勤辅助表-上午'!$A$2:$A$32,I19)/2+COUNTIFS(OFFSET('考勤辅助表-下午'!$B$2:$B$32,0,MATCH(K19,'考勤辅助表-下午'!$C$1:$L$1,0)),L19,'考勤辅助表-下午'!$A$2:$A$32,I19)/2=J19,"核对无误","待核对"),"未填写"))</f>
        <v/>
      </c>
    </row>
    <row r="20" ht="27" customHeight="1" spans="1:13">
      <c r="A20" s="113">
        <v>19</v>
      </c>
      <c r="B20" s="114"/>
      <c r="C20" s="115"/>
      <c r="D20" s="115"/>
      <c r="E20" s="115"/>
      <c r="F20" s="42" t="str">
        <f ca="1">IF(B20="","",IF(IFERROR(FIND("加班",_xlfn.XLOOKUP($B20,'考勤辅助表-上午'!$A:$A,OFFSET('考勤辅助表-上午'!$B:$B,0,MATCH(D20,'考勤辅助表-上午'!$C$1:$L$1,0)),0)),0),"核对无误","表1错误"))</f>
        <v/>
      </c>
      <c r="G20" s="116" t="s">
        <v>73</v>
      </c>
      <c r="H20" s="113">
        <v>19</v>
      </c>
      <c r="I20" s="114"/>
      <c r="J20" s="115"/>
      <c r="K20" s="115"/>
      <c r="L20" s="115"/>
      <c r="M20" s="42" t="str">
        <f ca="1">IF(I20="","",IFERROR(IF(COUNTIFS(OFFSET('考勤辅助表-上午'!$B$2:$B$32,0,MATCH(K20,'考勤辅助表-上午'!$C$1:$L$1,0)),L20,'考勤辅助表-上午'!$A$2:$A$32,I20)/2+COUNTIFS(OFFSET('考勤辅助表-下午'!$B$2:$B$32,0,MATCH(K20,'考勤辅助表-下午'!$C$1:$L$1,0)),L20,'考勤辅助表-下午'!$A$2:$A$32,I20)/2=J20,"核对无误","待核对"),"未填写"))</f>
        <v/>
      </c>
    </row>
    <row r="21" ht="27" customHeight="1" spans="1:13">
      <c r="A21" s="113">
        <v>20</v>
      </c>
      <c r="B21" s="114"/>
      <c r="C21" s="115"/>
      <c r="D21" s="115"/>
      <c r="E21" s="115"/>
      <c r="F21" s="42" t="str">
        <f ca="1">IF(B21="","",IF(IFERROR(FIND("加班",_xlfn.XLOOKUP($B21,'考勤辅助表-上午'!$A:$A,OFFSET('考勤辅助表-上午'!$B:$B,0,MATCH(D21,'考勤辅助表-上午'!$C$1:$L$1,0)),0)),0),"核对无误","表1错误"))</f>
        <v/>
      </c>
      <c r="G21" s="116" t="s">
        <v>73</v>
      </c>
      <c r="H21" s="113">
        <v>20</v>
      </c>
      <c r="I21" s="114"/>
      <c r="J21" s="115"/>
      <c r="K21" s="115"/>
      <c r="L21" s="115"/>
      <c r="M21" s="42" t="str">
        <f ca="1">IF(I21="","",IFERROR(IF(COUNTIFS(OFFSET('考勤辅助表-上午'!$B$2:$B$32,0,MATCH(K21,'考勤辅助表-上午'!$C$1:$L$1,0)),L21,'考勤辅助表-上午'!$A$2:$A$32,I21)/2+COUNTIFS(OFFSET('考勤辅助表-下午'!$B$2:$B$32,0,MATCH(K21,'考勤辅助表-下午'!$C$1:$L$1,0)),L21,'考勤辅助表-下午'!$A$2:$A$32,I21)/2=J21,"核对无误","待核对"),"未填写"))</f>
        <v/>
      </c>
    </row>
    <row r="22" ht="27" customHeight="1" spans="1:13">
      <c r="A22" s="113">
        <v>21</v>
      </c>
      <c r="B22" s="114"/>
      <c r="C22" s="115"/>
      <c r="D22" s="115"/>
      <c r="E22" s="115"/>
      <c r="F22" s="42" t="str">
        <f ca="1">IF(B22="","",IF(IFERROR(FIND("加班",_xlfn.XLOOKUP($B22,'考勤辅助表-上午'!$A:$A,OFFSET('考勤辅助表-上午'!$B:$B,0,MATCH(D22,'考勤辅助表-上午'!$C$1:$L$1,0)),0)),0),"核对无误","表1错误"))</f>
        <v/>
      </c>
      <c r="G22" s="116" t="s">
        <v>73</v>
      </c>
      <c r="H22" s="113">
        <v>21</v>
      </c>
      <c r="I22" s="114"/>
      <c r="J22" s="115"/>
      <c r="K22" s="115"/>
      <c r="L22" s="115"/>
      <c r="M22" s="42" t="str">
        <f ca="1">IF(I22="","",IFERROR(IF(COUNTIFS(OFFSET('考勤辅助表-上午'!$B$2:$B$32,0,MATCH(K22,'考勤辅助表-上午'!$C$1:$L$1,0)),L22,'考勤辅助表-上午'!$A$2:$A$32,I22)/2+COUNTIFS(OFFSET('考勤辅助表-下午'!$B$2:$B$32,0,MATCH(K22,'考勤辅助表-下午'!$C$1:$L$1,0)),L22,'考勤辅助表-下午'!$A$2:$A$32,I22)/2=J22,"核对无误","待核对"),"未填写"))</f>
        <v/>
      </c>
    </row>
    <row r="23" ht="27" customHeight="1" spans="1:13">
      <c r="A23" s="113">
        <v>22</v>
      </c>
      <c r="B23" s="114"/>
      <c r="C23" s="115"/>
      <c r="D23" s="115"/>
      <c r="E23" s="115"/>
      <c r="F23" s="42" t="str">
        <f ca="1">IF(B23="","",IF(IFERROR(FIND("加班",_xlfn.XLOOKUP($B23,'考勤辅助表-上午'!$A:$A,OFFSET('考勤辅助表-上午'!$B:$B,0,MATCH(D23,'考勤辅助表-上午'!$C$1:$L$1,0)),0)),0),"核对无误","表1错误"))</f>
        <v/>
      </c>
      <c r="G23" s="116" t="s">
        <v>73</v>
      </c>
      <c r="H23" s="113">
        <v>22</v>
      </c>
      <c r="I23" s="114"/>
      <c r="J23" s="115"/>
      <c r="K23" s="115"/>
      <c r="L23" s="115"/>
      <c r="M23" s="42" t="str">
        <f ca="1">IF(I23="","",IFERROR(IF(COUNTIFS(OFFSET('考勤辅助表-上午'!$B$2:$B$32,0,MATCH(K23,'考勤辅助表-上午'!$C$1:$L$1,0)),L23,'考勤辅助表-上午'!$A$2:$A$32,I23)/2+COUNTIFS(OFFSET('考勤辅助表-下午'!$B$2:$B$32,0,MATCH(K23,'考勤辅助表-下午'!$C$1:$L$1,0)),L23,'考勤辅助表-下午'!$A$2:$A$32,I23)/2=J23,"核对无误","待核对"),"未填写"))</f>
        <v/>
      </c>
    </row>
    <row r="24" ht="27" customHeight="1" spans="1:13">
      <c r="A24" s="113">
        <v>23</v>
      </c>
      <c r="B24" s="114"/>
      <c r="C24" s="115"/>
      <c r="D24" s="115"/>
      <c r="E24" s="115"/>
      <c r="F24" s="42" t="str">
        <f ca="1">IF(B24="","",IF(IFERROR(FIND("加班",_xlfn.XLOOKUP($B24,'考勤辅助表-上午'!$A:$A,OFFSET('考勤辅助表-上午'!$B:$B,0,MATCH(D24,'考勤辅助表-上午'!$C$1:$L$1,0)),0)),0),"核对无误","表1错误"))</f>
        <v/>
      </c>
      <c r="G24" s="116" t="s">
        <v>73</v>
      </c>
      <c r="H24" s="113">
        <v>23</v>
      </c>
      <c r="I24" s="114"/>
      <c r="J24" s="115"/>
      <c r="K24" s="115"/>
      <c r="L24" s="115"/>
      <c r="M24" s="42" t="str">
        <f ca="1">IF(I24="","",IFERROR(IF(COUNTIFS(OFFSET('考勤辅助表-上午'!$B$2:$B$32,0,MATCH(K24,'考勤辅助表-上午'!$C$1:$L$1,0)),L24,'考勤辅助表-上午'!$A$2:$A$32,I24)/2+COUNTIFS(OFFSET('考勤辅助表-下午'!$B$2:$B$32,0,MATCH(K24,'考勤辅助表-下午'!$C$1:$L$1,0)),L24,'考勤辅助表-下午'!$A$2:$A$32,I24)/2=J24,"核对无误","待核对"),"未填写"))</f>
        <v/>
      </c>
    </row>
    <row r="25" ht="27" customHeight="1" spans="1:13">
      <c r="A25" s="113">
        <v>24</v>
      </c>
      <c r="B25" s="114"/>
      <c r="C25" s="115"/>
      <c r="D25" s="115"/>
      <c r="E25" s="115"/>
      <c r="F25" s="42" t="str">
        <f ca="1">IF(B25="","",IF(IFERROR(FIND("加班",_xlfn.XLOOKUP($B25,'考勤辅助表-上午'!$A:$A,OFFSET('考勤辅助表-上午'!$B:$B,0,MATCH(D25,'考勤辅助表-上午'!$C$1:$L$1,0)),0)),0),"核对无误","表1错误"))</f>
        <v/>
      </c>
      <c r="G25" s="116" t="s">
        <v>73</v>
      </c>
      <c r="H25" s="113">
        <v>24</v>
      </c>
      <c r="I25" s="114"/>
      <c r="J25" s="115"/>
      <c r="K25" s="115"/>
      <c r="L25" s="115"/>
      <c r="M25" s="42" t="str">
        <f ca="1">IF(I25="","",IFERROR(IF(COUNTIFS(OFFSET('考勤辅助表-上午'!$B$2:$B$32,0,MATCH(K25,'考勤辅助表-上午'!$C$1:$L$1,0)),L25,'考勤辅助表-上午'!$A$2:$A$32,I25)/2+COUNTIFS(OFFSET('考勤辅助表-下午'!$B$2:$B$32,0,MATCH(K25,'考勤辅助表-下午'!$C$1:$L$1,0)),L25,'考勤辅助表-下午'!$A$2:$A$32,I25)/2=J25,"核对无误","待核对"),"未填写"))</f>
        <v/>
      </c>
    </row>
  </sheetData>
  <autoFilter ref="A1:M25">
    <extLst/>
  </autoFilter>
  <dataValidations count="4">
    <dataValidation type="list" allowBlank="1" showInputMessage="1" showErrorMessage="1" sqref="C2:C3 C4:C6 C7:C9 C10:C25 J2:J3 J4:J9 J10:J25">
      <formula1>"0.5,1"</formula1>
    </dataValidation>
    <dataValidation type="list" allowBlank="1" showInputMessage="1" showErrorMessage="1" sqref="D2:D9 D10:D25 K2:K3 K4:K9 K10:K25">
      <formula1>'考勤辅助表-上午'!$R$2:$R$11</formula1>
    </dataValidation>
    <dataValidation type="list" allowBlank="1" showInputMessage="1" showErrorMessage="1" sqref="E2:E25">
      <formula1>"是,否"</formula1>
    </dataValidation>
    <dataValidation type="list" allowBlank="1" showInputMessage="1" showErrorMessage="1" sqref="L2:L3 L4:L9 L10:L25">
      <formula1>"事假,年假,病假"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  <outlinePr summaryBelow="0" summaryRight="0"/>
  </sheetPr>
  <dimension ref="A1:S71"/>
  <sheetViews>
    <sheetView workbookViewId="0">
      <pane xSplit="2" ySplit="1" topLeftCell="G2" activePane="bottomRight" state="frozen"/>
      <selection/>
      <selection pane="topRight"/>
      <selection pane="bottomLeft"/>
      <selection pane="bottomRight" activeCell="C2" sqref="C2"/>
    </sheetView>
  </sheetViews>
  <sheetFormatPr defaultColWidth="9.81481481481481" defaultRowHeight="14.4"/>
  <cols>
    <col min="1" max="1" width="13.6666666666667" style="46" customWidth="1"/>
    <col min="2" max="2" width="14.1111111111111" style="46" customWidth="1" outlineLevel="1"/>
    <col min="3" max="12" width="14" style="46" customWidth="1" outlineLevel="1"/>
    <col min="13" max="13" width="9.81481481481481" style="46" customWidth="1"/>
    <col min="14" max="14" width="9.66666666666667" style="46" customWidth="1" outlineLevel="1"/>
    <col min="15" max="15" width="15.5555555555556" style="46" customWidth="1" outlineLevel="1"/>
    <col min="16" max="16" width="13.4444444444444" style="46" customWidth="1" outlineLevel="1"/>
    <col min="17" max="17" width="13.7777777777778" style="46" customWidth="1" outlineLevel="1"/>
    <col min="18" max="19" width="13.4444444444444" style="44" customWidth="1" outlineLevel="1"/>
    <col min="20" max="16384" width="9.81481481481481" style="47"/>
  </cols>
  <sheetData>
    <row r="1" s="44" customFormat="1" ht="25.5" customHeight="1" spans="1:19">
      <c r="A1" s="94" t="s">
        <v>52</v>
      </c>
      <c r="B1" s="95" t="s">
        <v>53</v>
      </c>
      <c r="C1" s="95" t="str">
        <f>工作计划表!C2</f>
        <v>张强军</v>
      </c>
      <c r="D1" s="95" t="str">
        <f>工作计划表!D2</f>
        <v>陈剑武</v>
      </c>
      <c r="E1" s="95" t="str">
        <f>工作计划表!E2</f>
        <v>李小燕</v>
      </c>
      <c r="F1" s="95" t="str">
        <f>工作计划表!F2</f>
        <v>张晓豆</v>
      </c>
      <c r="G1" s="95" t="str">
        <f>工作计划表!G2</f>
        <v>尚之腾</v>
      </c>
      <c r="H1" s="95" t="str">
        <f>工作计划表!H2</f>
        <v>闫浩</v>
      </c>
      <c r="I1" s="95" t="str">
        <f>工作计划表!I2</f>
        <v>苏转转</v>
      </c>
      <c r="J1" s="95" t="str">
        <f>工作计划表!J2</f>
        <v>刘雨</v>
      </c>
      <c r="K1" s="95">
        <f>工作计划表!K2</f>
        <v>0</v>
      </c>
      <c r="L1" s="104">
        <f>工作计划表!L2</f>
        <v>0</v>
      </c>
      <c r="M1" s="90" t="str">
        <f t="shared" ref="M1:M32" si="0">IFERROR(IF(WEEKDAY(A1,2)&lt;6,"工作日","周末"),"是否周末")</f>
        <v>是否周末</v>
      </c>
      <c r="N1" s="73" t="s">
        <v>66</v>
      </c>
      <c r="O1" s="75" t="s">
        <v>67</v>
      </c>
      <c r="P1" s="73" t="s">
        <v>66</v>
      </c>
      <c r="Q1" s="75" t="s">
        <v>67</v>
      </c>
      <c r="R1" s="90" t="s">
        <v>94</v>
      </c>
      <c r="S1" s="90" t="s">
        <v>95</v>
      </c>
    </row>
    <row r="2" s="44" customFormat="1" ht="24.75" customHeight="1" outlineLevel="1" spans="1:19">
      <c r="A2" s="96">
        <f>DATE(2023,程序表!C2,1)</f>
        <v>45139</v>
      </c>
      <c r="B2" s="97" t="str">
        <f t="shared" ref="B2:B32" si="1">"星期"&amp;CHOOSE(WEEKDAY($A2,2),"一","二","三","四","五","六","日")</f>
        <v>星期二</v>
      </c>
      <c r="C2" s="98"/>
      <c r="D2" s="98"/>
      <c r="E2" s="98"/>
      <c r="F2" s="98"/>
      <c r="G2" s="98"/>
      <c r="H2" s="98"/>
      <c r="I2" s="98"/>
      <c r="J2" s="98"/>
      <c r="K2" s="98"/>
      <c r="L2" s="105"/>
      <c r="M2" s="106" t="str">
        <f t="shared" si="0"/>
        <v>工作日</v>
      </c>
      <c r="N2" s="107">
        <f>IF($B$2="星期一",0,1)+COUNTIFS($B$1:$B2,"星期一")</f>
        <v>1</v>
      </c>
      <c r="O2" s="78" t="str">
        <f>_xlfn.XLOOKUP(N2,$P$1:$P$7,$Q$1:$Q$7)</f>
        <v>8.1-8.6</v>
      </c>
      <c r="P2" s="79">
        <v>1</v>
      </c>
      <c r="Q2" s="78" t="str">
        <f>程序表!G2</f>
        <v>8.1-8.6</v>
      </c>
      <c r="R2" s="91" t="str">
        <f ca="1">OFFSET($A$1,0,ROW())</f>
        <v>张强军</v>
      </c>
      <c r="S2" s="91" t="s">
        <v>96</v>
      </c>
    </row>
    <row r="3" s="44" customFormat="1" ht="24.75" customHeight="1" outlineLevel="1" spans="1:19">
      <c r="A3" s="96">
        <f t="shared" ref="A3:A32" si="2">A2+1</f>
        <v>45140</v>
      </c>
      <c r="B3" s="97" t="str">
        <f t="shared" si="1"/>
        <v>星期三</v>
      </c>
      <c r="C3" s="98"/>
      <c r="D3" s="98"/>
      <c r="E3" s="98"/>
      <c r="F3" s="98"/>
      <c r="G3" s="98"/>
      <c r="H3" s="98"/>
      <c r="I3" s="98"/>
      <c r="J3" s="98"/>
      <c r="K3" s="98"/>
      <c r="L3" s="105"/>
      <c r="M3" s="106" t="str">
        <f t="shared" si="0"/>
        <v>工作日</v>
      </c>
      <c r="N3" s="107">
        <f>IF($B$2="星期一",0,1)+COUNTIFS($B$1:$B3,"星期一")</f>
        <v>1</v>
      </c>
      <c r="O3" s="78" t="str">
        <f>_xlfn.XLOOKUP(N3,$P$1:$P$7,$Q$1:$Q$7)</f>
        <v>8.1-8.6</v>
      </c>
      <c r="P3" s="79">
        <v>2</v>
      </c>
      <c r="Q3" s="78" t="str">
        <f>程序表!G3</f>
        <v>8.7-8.13</v>
      </c>
      <c r="R3" s="91" t="str">
        <f ca="1">OFFSET($A$1,0,ROW())</f>
        <v>陈剑武</v>
      </c>
      <c r="S3" s="91" t="s">
        <v>8</v>
      </c>
    </row>
    <row r="4" s="44" customFormat="1" ht="24.75" customHeight="1" outlineLevel="1" spans="1:19">
      <c r="A4" s="96">
        <f t="shared" si="2"/>
        <v>45141</v>
      </c>
      <c r="B4" s="97" t="str">
        <f t="shared" si="1"/>
        <v>星期四</v>
      </c>
      <c r="C4" s="98"/>
      <c r="D4" s="98"/>
      <c r="E4" s="98"/>
      <c r="F4" s="98"/>
      <c r="G4" s="98"/>
      <c r="H4" s="98"/>
      <c r="I4" s="98"/>
      <c r="J4" s="98"/>
      <c r="K4" s="98"/>
      <c r="L4" s="105"/>
      <c r="M4" s="106" t="str">
        <f t="shared" si="0"/>
        <v>工作日</v>
      </c>
      <c r="N4" s="107">
        <f>IF($B$2="星期一",0,1)+COUNTIFS($B$1:$B4,"星期一")</f>
        <v>1</v>
      </c>
      <c r="O4" s="78" t="str">
        <f>_xlfn.XLOOKUP(N4,$P$1:$P$7,$Q$1:$Q$7)</f>
        <v>8.1-8.6</v>
      </c>
      <c r="P4" s="79">
        <v>3</v>
      </c>
      <c r="Q4" s="78" t="str">
        <f>程序表!G4</f>
        <v>8.14-8.20</v>
      </c>
      <c r="R4" s="91" t="str">
        <f ca="1">OFFSET($A$1,0,ROW())</f>
        <v>李小燕</v>
      </c>
      <c r="S4" s="91" t="s">
        <v>97</v>
      </c>
    </row>
    <row r="5" s="44" customFormat="1" ht="24.75" customHeight="1" outlineLevel="1" spans="1:19">
      <c r="A5" s="96">
        <f t="shared" si="2"/>
        <v>45142</v>
      </c>
      <c r="B5" s="97" t="str">
        <f t="shared" si="1"/>
        <v>星期五</v>
      </c>
      <c r="C5" s="98"/>
      <c r="D5" s="98"/>
      <c r="E5" s="98"/>
      <c r="F5" s="98"/>
      <c r="G5" s="98"/>
      <c r="H5" s="98"/>
      <c r="I5" s="98"/>
      <c r="J5" s="98"/>
      <c r="K5" s="98"/>
      <c r="L5" s="105"/>
      <c r="M5" s="106" t="str">
        <f t="shared" si="0"/>
        <v>工作日</v>
      </c>
      <c r="N5" s="107">
        <f>IF($B$2="星期一",0,1)+COUNTIFS($B$1:$B5,"星期一")</f>
        <v>1</v>
      </c>
      <c r="O5" s="78" t="str">
        <f>_xlfn.XLOOKUP(N5,$P$1:$P$7,$Q$1:$Q$7)</f>
        <v>8.1-8.6</v>
      </c>
      <c r="P5" s="79">
        <v>4</v>
      </c>
      <c r="Q5" s="78" t="str">
        <f>程序表!G5</f>
        <v>8.21-8.27</v>
      </c>
      <c r="R5" s="91" t="str">
        <f ca="1">OFFSET($A$1,0,ROW())</f>
        <v>张晓豆</v>
      </c>
      <c r="S5" s="91" t="s">
        <v>33</v>
      </c>
    </row>
    <row r="6" s="44" customFormat="1" ht="24.75" customHeight="1" outlineLevel="1" spans="1:19">
      <c r="A6" s="96">
        <f t="shared" si="2"/>
        <v>45143</v>
      </c>
      <c r="B6" s="97" t="str">
        <f t="shared" si="1"/>
        <v>星期六</v>
      </c>
      <c r="C6" s="99"/>
      <c r="D6" s="99"/>
      <c r="E6" s="99"/>
      <c r="F6" s="99"/>
      <c r="G6" s="99"/>
      <c r="H6" s="99"/>
      <c r="I6" s="99"/>
      <c r="J6" s="99"/>
      <c r="K6" s="99"/>
      <c r="L6" s="108"/>
      <c r="M6" s="106" t="str">
        <f t="shared" si="0"/>
        <v>周末</v>
      </c>
      <c r="N6" s="107">
        <f>IF($B$2="星期一",0,1)+COUNTIFS($B$1:$B6,"星期一")</f>
        <v>1</v>
      </c>
      <c r="O6" s="78" t="str">
        <f>_xlfn.XLOOKUP(N6,$P$1:$P$7,$Q$1:$Q$7)</f>
        <v>8.1-8.6</v>
      </c>
      <c r="P6" s="79">
        <v>5</v>
      </c>
      <c r="Q6" s="78" t="str">
        <f>程序表!G6</f>
        <v>8.28-8.31</v>
      </c>
      <c r="R6" s="91" t="str">
        <f ca="1">OFFSET($A$1,0,ROW())</f>
        <v>尚之腾</v>
      </c>
      <c r="S6" s="91" t="s">
        <v>98</v>
      </c>
    </row>
    <row r="7" s="44" customFormat="1" ht="24.75" customHeight="1" outlineLevel="1" spans="1:19">
      <c r="A7" s="96">
        <f t="shared" si="2"/>
        <v>45144</v>
      </c>
      <c r="B7" s="97" t="str">
        <f t="shared" si="1"/>
        <v>星期日</v>
      </c>
      <c r="C7" s="99"/>
      <c r="D7" s="99"/>
      <c r="E7" s="99"/>
      <c r="F7" s="99"/>
      <c r="G7" s="99"/>
      <c r="H7" s="99"/>
      <c r="I7" s="99"/>
      <c r="J7" s="99"/>
      <c r="K7" s="99"/>
      <c r="L7" s="108"/>
      <c r="M7" s="106" t="str">
        <f t="shared" si="0"/>
        <v>周末</v>
      </c>
      <c r="N7" s="107">
        <f>IF($B$2="星期一",0,1)+COUNTIFS($B$1:$B7,"星期一")</f>
        <v>1</v>
      </c>
      <c r="O7" s="78" t="str">
        <f>_xlfn.XLOOKUP(N7,$P$1:$P$7,$Q$1:$Q$7)</f>
        <v>8.1-8.6</v>
      </c>
      <c r="P7" s="80">
        <v>6</v>
      </c>
      <c r="Q7" s="92"/>
      <c r="R7" s="91" t="str">
        <f ca="1">OFFSET($A$1,0,ROW())</f>
        <v>闫浩</v>
      </c>
      <c r="S7" s="91" t="s">
        <v>11</v>
      </c>
    </row>
    <row r="8" s="44" customFormat="1" ht="24.75" customHeight="1" outlineLevel="1" spans="1:19">
      <c r="A8" s="96">
        <f t="shared" si="2"/>
        <v>45145</v>
      </c>
      <c r="B8" s="97" t="str">
        <f t="shared" si="1"/>
        <v>星期一</v>
      </c>
      <c r="C8" s="98"/>
      <c r="D8" s="99"/>
      <c r="E8" s="99"/>
      <c r="F8" s="99"/>
      <c r="G8" s="99"/>
      <c r="H8" s="99"/>
      <c r="I8" s="99"/>
      <c r="J8" s="99"/>
      <c r="K8" s="99"/>
      <c r="L8" s="108"/>
      <c r="M8" s="106" t="str">
        <f t="shared" si="0"/>
        <v>工作日</v>
      </c>
      <c r="N8" s="107">
        <f>IF($B$2="星期一",0,1)+COUNTIFS($B$1:$B8,"星期一")</f>
        <v>2</v>
      </c>
      <c r="O8" s="78" t="str">
        <f>_xlfn.XLOOKUP(N8,$P$1:$P$7,$Q$1:$Q$7)</f>
        <v>8.7-8.13</v>
      </c>
      <c r="P8" s="81"/>
      <c r="Q8" s="46"/>
      <c r="R8" s="91" t="str">
        <f ca="1">OFFSET($A$1,0,ROW())</f>
        <v>苏转转</v>
      </c>
      <c r="S8" s="91" t="s">
        <v>99</v>
      </c>
    </row>
    <row r="9" s="44" customFormat="1" ht="25.5" customHeight="1" outlineLevel="1" spans="1:19">
      <c r="A9" s="96">
        <f t="shared" si="2"/>
        <v>45146</v>
      </c>
      <c r="B9" s="97" t="str">
        <f t="shared" si="1"/>
        <v>星期二</v>
      </c>
      <c r="C9" s="98"/>
      <c r="D9" s="98"/>
      <c r="E9" s="98"/>
      <c r="F9" s="98"/>
      <c r="G9" s="98"/>
      <c r="H9" s="98"/>
      <c r="I9" s="98"/>
      <c r="J9" s="98"/>
      <c r="K9" s="98"/>
      <c r="L9" s="105"/>
      <c r="M9" s="106" t="str">
        <f t="shared" si="0"/>
        <v>工作日</v>
      </c>
      <c r="N9" s="107">
        <f>IF($B$2="星期一",0,1)+COUNTIFS($B$1:$B9,"星期一")</f>
        <v>2</v>
      </c>
      <c r="O9" s="78" t="str">
        <f>_xlfn.XLOOKUP(N9,$P$1:$P$7,$Q$1:$Q$7)</f>
        <v>8.7-8.13</v>
      </c>
      <c r="P9" s="81"/>
      <c r="Q9" s="46"/>
      <c r="R9" s="91" t="str">
        <f ca="1">OFFSET($A$1,0,ROW())</f>
        <v>刘雨</v>
      </c>
      <c r="S9" s="91" t="s">
        <v>12</v>
      </c>
    </row>
    <row r="10" s="44" customFormat="1" ht="22.5" customHeight="1" outlineLevel="1" spans="1:19">
      <c r="A10" s="96">
        <f t="shared" si="2"/>
        <v>45147</v>
      </c>
      <c r="B10" s="97" t="str">
        <f t="shared" si="1"/>
        <v>星期三</v>
      </c>
      <c r="C10" s="98"/>
      <c r="D10" s="98"/>
      <c r="E10" s="98"/>
      <c r="F10" s="98"/>
      <c r="G10" s="98"/>
      <c r="H10" s="98"/>
      <c r="I10" s="98"/>
      <c r="J10" s="98"/>
      <c r="K10" s="98"/>
      <c r="L10" s="105"/>
      <c r="M10" s="106" t="str">
        <f t="shared" si="0"/>
        <v>工作日</v>
      </c>
      <c r="N10" s="107">
        <f>IF($B$2="星期一",0,1)+COUNTIFS($B$1:$B10,"星期一")</f>
        <v>2</v>
      </c>
      <c r="O10" s="78" t="str">
        <f>_xlfn.XLOOKUP(N10,$P$1:$P$7,$Q$1:$Q$7)</f>
        <v>8.7-8.13</v>
      </c>
      <c r="P10" s="81"/>
      <c r="Q10" s="46"/>
      <c r="R10" s="91">
        <f ca="1">OFFSET($A$1,0,ROW())</f>
        <v>0</v>
      </c>
      <c r="S10" s="91" t="s">
        <v>44</v>
      </c>
    </row>
    <row r="11" s="44" customFormat="1" ht="22.5" customHeight="1" outlineLevel="1" spans="1:19">
      <c r="A11" s="96">
        <f t="shared" si="2"/>
        <v>45148</v>
      </c>
      <c r="B11" s="97" t="str">
        <f t="shared" si="1"/>
        <v>星期四</v>
      </c>
      <c r="C11" s="98"/>
      <c r="D11" s="98"/>
      <c r="E11" s="98"/>
      <c r="F11" s="98"/>
      <c r="G11" s="98"/>
      <c r="H11" s="98"/>
      <c r="I11" s="98"/>
      <c r="J11" s="98"/>
      <c r="K11" s="98"/>
      <c r="L11" s="105"/>
      <c r="M11" s="106" t="str">
        <f t="shared" si="0"/>
        <v>工作日</v>
      </c>
      <c r="N11" s="107">
        <f>IF($B$2="星期一",0,1)+COUNTIFS($B$1:$B11,"星期一")</f>
        <v>2</v>
      </c>
      <c r="O11" s="78" t="str">
        <f>_xlfn.XLOOKUP(N11,$P$1:$P$7,$Q$1:$Q$7)</f>
        <v>8.7-8.13</v>
      </c>
      <c r="P11" s="81"/>
      <c r="R11" s="93">
        <f ca="1">OFFSET($A$1,0,ROW())</f>
        <v>0</v>
      </c>
      <c r="S11" s="93" t="s">
        <v>51</v>
      </c>
    </row>
    <row r="12" s="44" customFormat="1" ht="23.25" customHeight="1" outlineLevel="1" spans="1:18">
      <c r="A12" s="96">
        <f t="shared" si="2"/>
        <v>45149</v>
      </c>
      <c r="B12" s="97" t="str">
        <f t="shared" si="1"/>
        <v>星期五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9"/>
      <c r="M12" s="106" t="str">
        <f t="shared" si="0"/>
        <v>工作日</v>
      </c>
      <c r="N12" s="107">
        <f>IF($B$2="星期一",0,1)+COUNTIFS($B$1:$B12,"星期一")</f>
        <v>2</v>
      </c>
      <c r="O12" s="78" t="str">
        <f>_xlfn.XLOOKUP(N12,$P$1:$P$7,$Q$1:$Q$7)</f>
        <v>8.7-8.13</v>
      </c>
      <c r="P12" s="81"/>
      <c r="R12" s="46"/>
    </row>
    <row r="13" s="44" customFormat="1" ht="23.25" customHeight="1" outlineLevel="1" spans="1:18">
      <c r="A13" s="96">
        <f t="shared" si="2"/>
        <v>45150</v>
      </c>
      <c r="B13" s="97" t="str">
        <f t="shared" si="1"/>
        <v>星期六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9"/>
      <c r="M13" s="106" t="str">
        <f t="shared" si="0"/>
        <v>周末</v>
      </c>
      <c r="N13" s="107">
        <f>IF($B$2="星期一",0,1)+COUNTIFS($B$1:$B13,"星期一")</f>
        <v>2</v>
      </c>
      <c r="O13" s="78" t="str">
        <f>_xlfn.XLOOKUP(N13,$P$1:$P$7,$Q$1:$Q$7)</f>
        <v>8.7-8.13</v>
      </c>
      <c r="P13" s="81"/>
      <c r="R13" s="46"/>
    </row>
    <row r="14" s="44" customFormat="1" ht="23.25" customHeight="1" outlineLevel="1" spans="1:18">
      <c r="A14" s="96">
        <f t="shared" si="2"/>
        <v>45151</v>
      </c>
      <c r="B14" s="97" t="str">
        <f t="shared" si="1"/>
        <v>星期日</v>
      </c>
      <c r="C14" s="98"/>
      <c r="D14" s="98"/>
      <c r="E14" s="98"/>
      <c r="F14" s="98"/>
      <c r="G14" s="98"/>
      <c r="H14" s="98"/>
      <c r="I14" s="98"/>
      <c r="J14" s="98"/>
      <c r="K14" s="98"/>
      <c r="L14" s="105"/>
      <c r="M14" s="106" t="str">
        <f t="shared" si="0"/>
        <v>周末</v>
      </c>
      <c r="N14" s="107">
        <f>IF($B$2="星期一",0,1)+COUNTIFS($B$1:$B14,"星期一")</f>
        <v>2</v>
      </c>
      <c r="O14" s="78" t="str">
        <f>_xlfn.XLOOKUP(N14,$P$1:$P$7,$Q$1:$Q$7)</f>
        <v>8.7-8.13</v>
      </c>
      <c r="P14" s="46"/>
      <c r="R14" s="46"/>
    </row>
    <row r="15" s="44" customFormat="1" ht="23.25" customHeight="1" outlineLevel="1" spans="1:18">
      <c r="A15" s="96">
        <f t="shared" si="2"/>
        <v>45152</v>
      </c>
      <c r="B15" s="97" t="str">
        <f t="shared" si="1"/>
        <v>星期一</v>
      </c>
      <c r="C15" s="98"/>
      <c r="D15" s="98"/>
      <c r="E15" s="98"/>
      <c r="F15" s="98"/>
      <c r="G15" s="98"/>
      <c r="H15" s="98"/>
      <c r="I15" s="98"/>
      <c r="J15" s="98"/>
      <c r="K15" s="98"/>
      <c r="L15" s="105"/>
      <c r="M15" s="106" t="str">
        <f t="shared" si="0"/>
        <v>工作日</v>
      </c>
      <c r="N15" s="107">
        <f>IF($B$2="星期一",0,1)+COUNTIFS($B$1:$B15,"星期一")</f>
        <v>3</v>
      </c>
      <c r="O15" s="78" t="str">
        <f>_xlfn.XLOOKUP(N15,$P$1:$P$7,$Q$1:$Q$7)</f>
        <v>8.14-8.20</v>
      </c>
      <c r="P15" s="46"/>
      <c r="R15" s="46"/>
    </row>
    <row r="16" s="44" customFormat="1" ht="23.25" customHeight="1" outlineLevel="1" spans="1:18">
      <c r="A16" s="96">
        <f t="shared" si="2"/>
        <v>45153</v>
      </c>
      <c r="B16" s="97" t="str">
        <f t="shared" si="1"/>
        <v>星期二</v>
      </c>
      <c r="C16" s="98"/>
      <c r="D16" s="98"/>
      <c r="E16" s="98"/>
      <c r="F16" s="98"/>
      <c r="G16" s="98"/>
      <c r="H16" s="98"/>
      <c r="I16" s="98"/>
      <c r="J16" s="98"/>
      <c r="K16" s="98"/>
      <c r="L16" s="105"/>
      <c r="M16" s="106" t="str">
        <f t="shared" si="0"/>
        <v>工作日</v>
      </c>
      <c r="N16" s="107">
        <f>IF($B$2="星期一",0,1)+COUNTIFS($B$1:$B16,"星期一")</f>
        <v>3</v>
      </c>
      <c r="O16" s="78" t="str">
        <f>_xlfn.XLOOKUP(N16,$P$1:$P$7,$Q$1:$Q$7)</f>
        <v>8.14-8.20</v>
      </c>
      <c r="P16" s="46"/>
      <c r="R16" s="46"/>
    </row>
    <row r="17" s="44" customFormat="1" ht="23.25" customHeight="1" outlineLevel="1" spans="1:18">
      <c r="A17" s="96">
        <f t="shared" si="2"/>
        <v>45154</v>
      </c>
      <c r="B17" s="97" t="str">
        <f t="shared" si="1"/>
        <v>星期三</v>
      </c>
      <c r="C17" s="98"/>
      <c r="D17" s="98"/>
      <c r="E17" s="98"/>
      <c r="F17" s="98"/>
      <c r="G17" s="98"/>
      <c r="H17" s="98"/>
      <c r="I17" s="98"/>
      <c r="J17" s="98"/>
      <c r="K17" s="98"/>
      <c r="L17" s="105"/>
      <c r="M17" s="106" t="str">
        <f t="shared" si="0"/>
        <v>工作日</v>
      </c>
      <c r="N17" s="107">
        <f>IF($B$2="星期一",0,1)+COUNTIFS($B$1:$B17,"星期一")</f>
        <v>3</v>
      </c>
      <c r="O17" s="78" t="str">
        <f>_xlfn.XLOOKUP(N17,$P$1:$P$7,$Q$1:$Q$7)</f>
        <v>8.14-8.20</v>
      </c>
      <c r="P17" s="46"/>
      <c r="R17" s="46"/>
    </row>
    <row r="18" s="44" customFormat="1" ht="23.25" customHeight="1" outlineLevel="1" spans="1:18">
      <c r="A18" s="96">
        <f t="shared" si="2"/>
        <v>45155</v>
      </c>
      <c r="B18" s="97" t="str">
        <f t="shared" si="1"/>
        <v>星期四</v>
      </c>
      <c r="C18" s="98"/>
      <c r="D18" s="98"/>
      <c r="E18" s="98"/>
      <c r="F18" s="98"/>
      <c r="G18" s="98"/>
      <c r="H18" s="98"/>
      <c r="I18" s="98"/>
      <c r="J18" s="98"/>
      <c r="K18" s="98"/>
      <c r="L18" s="105"/>
      <c r="M18" s="106" t="str">
        <f t="shared" si="0"/>
        <v>工作日</v>
      </c>
      <c r="N18" s="107">
        <f>IF($B$2="星期一",0,1)+COUNTIFS($B$1:$B18,"星期一")</f>
        <v>3</v>
      </c>
      <c r="O18" s="78" t="str">
        <f>_xlfn.XLOOKUP(N18,$P$1:$P$7,$Q$1:$Q$7)</f>
        <v>8.14-8.20</v>
      </c>
      <c r="P18" s="46"/>
      <c r="Q18" s="46"/>
      <c r="R18" s="46"/>
    </row>
    <row r="19" s="44" customFormat="1" ht="23.25" customHeight="1" outlineLevel="1" spans="1:18">
      <c r="A19" s="96">
        <f t="shared" si="2"/>
        <v>45156</v>
      </c>
      <c r="B19" s="97" t="str">
        <f t="shared" si="1"/>
        <v>星期五</v>
      </c>
      <c r="C19" s="100"/>
      <c r="D19" s="100"/>
      <c r="E19" s="100"/>
      <c r="F19" s="100"/>
      <c r="G19" s="100"/>
      <c r="H19" s="98"/>
      <c r="I19" s="100"/>
      <c r="J19" s="100"/>
      <c r="K19" s="100"/>
      <c r="L19" s="109"/>
      <c r="M19" s="106" t="str">
        <f t="shared" si="0"/>
        <v>工作日</v>
      </c>
      <c r="N19" s="107">
        <f>IF($B$2="星期一",0,1)+COUNTIFS($B$1:$B19,"星期一")</f>
        <v>3</v>
      </c>
      <c r="O19" s="78" t="str">
        <f>_xlfn.XLOOKUP(N19,$P$1:$P$7,$Q$1:$Q$7)</f>
        <v>8.14-8.20</v>
      </c>
      <c r="P19" s="46"/>
      <c r="Q19" s="46"/>
      <c r="R19" s="46"/>
    </row>
    <row r="20" s="44" customFormat="1" ht="23.25" customHeight="1" outlineLevel="1" spans="1:18">
      <c r="A20" s="96">
        <f t="shared" si="2"/>
        <v>45157</v>
      </c>
      <c r="B20" s="97" t="str">
        <f t="shared" si="1"/>
        <v>星期六</v>
      </c>
      <c r="C20" s="100"/>
      <c r="D20" s="100"/>
      <c r="E20" s="100"/>
      <c r="F20" s="100"/>
      <c r="G20" s="100"/>
      <c r="H20" s="98"/>
      <c r="I20" s="100"/>
      <c r="J20" s="100"/>
      <c r="K20" s="100"/>
      <c r="L20" s="109"/>
      <c r="M20" s="106" t="str">
        <f t="shared" si="0"/>
        <v>周末</v>
      </c>
      <c r="N20" s="107">
        <f>IF($B$2="星期一",0,1)+COUNTIFS($B$1:$B20,"星期一")</f>
        <v>3</v>
      </c>
      <c r="O20" s="78" t="str">
        <f>_xlfn.XLOOKUP(N20,$P$1:$P$7,$Q$1:$Q$7)</f>
        <v>8.14-8.20</v>
      </c>
      <c r="P20" s="46"/>
      <c r="Q20" s="46"/>
      <c r="R20" s="46"/>
    </row>
    <row r="21" s="44" customFormat="1" ht="23.25" customHeight="1" outlineLevel="1" spans="1:18">
      <c r="A21" s="96">
        <f t="shared" si="2"/>
        <v>45158</v>
      </c>
      <c r="B21" s="97" t="str">
        <f t="shared" si="1"/>
        <v>星期日</v>
      </c>
      <c r="C21" s="98"/>
      <c r="D21" s="98"/>
      <c r="E21" s="98"/>
      <c r="F21" s="98"/>
      <c r="G21" s="98"/>
      <c r="H21" s="98"/>
      <c r="I21" s="98"/>
      <c r="J21" s="98"/>
      <c r="K21" s="98"/>
      <c r="L21" s="105"/>
      <c r="M21" s="106" t="str">
        <f t="shared" si="0"/>
        <v>周末</v>
      </c>
      <c r="N21" s="107">
        <f>IF($B$2="星期一",0,1)+COUNTIFS($B$1:$B21,"星期一")</f>
        <v>3</v>
      </c>
      <c r="O21" s="78" t="str">
        <f>_xlfn.XLOOKUP(N21,$P$1:$P$7,$Q$1:$Q$7)</f>
        <v>8.14-8.20</v>
      </c>
      <c r="P21" s="46"/>
      <c r="Q21" s="46"/>
      <c r="R21" s="46"/>
    </row>
    <row r="22" s="44" customFormat="1" ht="23.25" customHeight="1" outlineLevel="1" spans="1:18">
      <c r="A22" s="96">
        <f t="shared" si="2"/>
        <v>45159</v>
      </c>
      <c r="B22" s="97" t="str">
        <f t="shared" si="1"/>
        <v>星期一</v>
      </c>
      <c r="C22" s="98"/>
      <c r="D22" s="98"/>
      <c r="E22" s="98"/>
      <c r="F22" s="98"/>
      <c r="G22" s="98"/>
      <c r="H22" s="98"/>
      <c r="I22" s="98"/>
      <c r="J22" s="98"/>
      <c r="K22" s="98"/>
      <c r="L22" s="105"/>
      <c r="M22" s="106" t="str">
        <f t="shared" si="0"/>
        <v>工作日</v>
      </c>
      <c r="N22" s="107">
        <f>IF($B$2="星期一",0,1)+COUNTIFS($B$1:$B22,"星期一")</f>
        <v>4</v>
      </c>
      <c r="O22" s="78" t="str">
        <f>_xlfn.XLOOKUP(N22,$P$1:$P$7,$Q$1:$Q$7)</f>
        <v>8.21-8.27</v>
      </c>
      <c r="P22" s="46"/>
      <c r="Q22" s="46"/>
      <c r="R22" s="46"/>
    </row>
    <row r="23" s="44" customFormat="1" ht="22.5" customHeight="1" outlineLevel="1" spans="1:18">
      <c r="A23" s="96">
        <f t="shared" si="2"/>
        <v>45160</v>
      </c>
      <c r="B23" s="97" t="str">
        <f t="shared" si="1"/>
        <v>星期二</v>
      </c>
      <c r="C23" s="98"/>
      <c r="D23" s="98"/>
      <c r="E23" s="98"/>
      <c r="F23" s="98"/>
      <c r="G23" s="98"/>
      <c r="H23" s="98"/>
      <c r="I23" s="98"/>
      <c r="J23" s="98"/>
      <c r="K23" s="98"/>
      <c r="L23" s="105"/>
      <c r="M23" s="106" t="str">
        <f t="shared" si="0"/>
        <v>工作日</v>
      </c>
      <c r="N23" s="107">
        <f>IF($B$2="星期一",0,1)+COUNTIFS($B$1:$B23,"星期一")</f>
        <v>4</v>
      </c>
      <c r="O23" s="78" t="str">
        <f>_xlfn.XLOOKUP(N23,$P$1:$P$7,$Q$1:$Q$7)</f>
        <v>8.21-8.27</v>
      </c>
      <c r="P23" s="46"/>
      <c r="Q23" s="46"/>
      <c r="R23" s="46"/>
    </row>
    <row r="24" s="44" customFormat="1" ht="22.5" customHeight="1" outlineLevel="1" spans="1:18">
      <c r="A24" s="96">
        <f t="shared" si="2"/>
        <v>45161</v>
      </c>
      <c r="B24" s="97" t="str">
        <f t="shared" si="1"/>
        <v>星期三</v>
      </c>
      <c r="C24" s="98"/>
      <c r="D24" s="98"/>
      <c r="E24" s="98"/>
      <c r="F24" s="98"/>
      <c r="G24" s="98"/>
      <c r="H24" s="98"/>
      <c r="I24" s="98"/>
      <c r="J24" s="98"/>
      <c r="K24" s="98"/>
      <c r="L24" s="105"/>
      <c r="M24" s="106" t="str">
        <f t="shared" si="0"/>
        <v>工作日</v>
      </c>
      <c r="N24" s="107">
        <f>IF($B$2="星期一",0,1)+COUNTIFS($B$1:$B24,"星期一")</f>
        <v>4</v>
      </c>
      <c r="O24" s="78" t="str">
        <f>_xlfn.XLOOKUP(N24,$P$1:$P$7,$Q$1:$Q$7)</f>
        <v>8.21-8.27</v>
      </c>
      <c r="P24" s="46"/>
      <c r="Q24" s="46"/>
      <c r="R24" s="46"/>
    </row>
    <row r="25" s="44" customFormat="1" ht="22.5" customHeight="1" outlineLevel="1" spans="1:18">
      <c r="A25" s="96">
        <f t="shared" si="2"/>
        <v>45162</v>
      </c>
      <c r="B25" s="97" t="str">
        <f t="shared" si="1"/>
        <v>星期四</v>
      </c>
      <c r="C25" s="98"/>
      <c r="D25" s="98"/>
      <c r="E25" s="98"/>
      <c r="F25" s="98"/>
      <c r="G25" s="98"/>
      <c r="H25" s="98"/>
      <c r="I25" s="99"/>
      <c r="J25" s="98"/>
      <c r="K25" s="98"/>
      <c r="L25" s="105"/>
      <c r="M25" s="106" t="str">
        <f t="shared" si="0"/>
        <v>工作日</v>
      </c>
      <c r="N25" s="107">
        <f>IF($B$2="星期一",0,1)+COUNTIFS($B$1:$B25,"星期一")</f>
        <v>4</v>
      </c>
      <c r="O25" s="78" t="str">
        <f>_xlfn.XLOOKUP(N25,$P$1:$P$7,$Q$1:$Q$7)</f>
        <v>8.21-8.27</v>
      </c>
      <c r="P25" s="46"/>
      <c r="Q25" s="46"/>
      <c r="R25" s="46"/>
    </row>
    <row r="26" s="44" customFormat="1" ht="22.5" customHeight="1" outlineLevel="1" spans="1:18">
      <c r="A26" s="96">
        <f t="shared" si="2"/>
        <v>45163</v>
      </c>
      <c r="B26" s="97" t="str">
        <f t="shared" si="1"/>
        <v>星期五</v>
      </c>
      <c r="C26" s="100"/>
      <c r="D26" s="100"/>
      <c r="E26" s="100"/>
      <c r="F26" s="100"/>
      <c r="G26" s="100"/>
      <c r="H26" s="98"/>
      <c r="I26" s="100"/>
      <c r="J26" s="100"/>
      <c r="K26" s="100"/>
      <c r="L26" s="109"/>
      <c r="M26" s="106" t="str">
        <f t="shared" si="0"/>
        <v>工作日</v>
      </c>
      <c r="N26" s="107">
        <f>IF($B$2="星期一",0,1)+COUNTIFS($B$1:$B26,"星期一")</f>
        <v>4</v>
      </c>
      <c r="O26" s="78" t="str">
        <f>_xlfn.XLOOKUP(N26,$P$1:$P$7,$Q$1:$Q$7)</f>
        <v>8.21-8.27</v>
      </c>
      <c r="P26" s="46"/>
      <c r="Q26" s="46"/>
      <c r="R26" s="46"/>
    </row>
    <row r="27" s="44" customFormat="1" ht="22.5" customHeight="1" outlineLevel="1" spans="1:18">
      <c r="A27" s="96">
        <f t="shared" si="2"/>
        <v>45164</v>
      </c>
      <c r="B27" s="97" t="str">
        <f t="shared" si="1"/>
        <v>星期六</v>
      </c>
      <c r="C27" s="100"/>
      <c r="D27" s="100"/>
      <c r="E27" s="100"/>
      <c r="F27" s="100"/>
      <c r="G27" s="100"/>
      <c r="H27" s="98"/>
      <c r="I27" s="100"/>
      <c r="J27" s="100"/>
      <c r="K27" s="100"/>
      <c r="L27" s="109"/>
      <c r="M27" s="106" t="str">
        <f t="shared" si="0"/>
        <v>周末</v>
      </c>
      <c r="N27" s="107">
        <f>IF($B$2="星期一",0,1)+COUNTIFS($B$1:$B27,"星期一")</f>
        <v>4</v>
      </c>
      <c r="O27" s="78" t="str">
        <f>_xlfn.XLOOKUP(N27,$P$1:$P$7,$Q$1:$Q$7)</f>
        <v>8.21-8.27</v>
      </c>
      <c r="P27" s="46"/>
      <c r="Q27" s="46"/>
      <c r="R27" s="46"/>
    </row>
    <row r="28" s="44" customFormat="1" ht="22.5" customHeight="1" outlineLevel="1" spans="1:18">
      <c r="A28" s="96">
        <f t="shared" si="2"/>
        <v>45165</v>
      </c>
      <c r="B28" s="97" t="str">
        <f t="shared" si="1"/>
        <v>星期日</v>
      </c>
      <c r="C28" s="100"/>
      <c r="D28" s="100"/>
      <c r="E28" s="100"/>
      <c r="F28" s="100"/>
      <c r="G28" s="100"/>
      <c r="H28" s="98"/>
      <c r="I28" s="100"/>
      <c r="J28" s="100"/>
      <c r="K28" s="100"/>
      <c r="L28" s="109"/>
      <c r="M28" s="106" t="str">
        <f t="shared" si="0"/>
        <v>周末</v>
      </c>
      <c r="N28" s="107">
        <f>IF($B$2="星期一",0,1)+COUNTIFS($B$1:$B28,"星期一")</f>
        <v>4</v>
      </c>
      <c r="O28" s="78" t="str">
        <f>_xlfn.XLOOKUP(N28,$P$1:$P$7,$Q$1:$Q$7)</f>
        <v>8.21-8.27</v>
      </c>
      <c r="P28" s="46"/>
      <c r="Q28" s="46"/>
      <c r="R28" s="46"/>
    </row>
    <row r="29" s="44" customFormat="1" ht="22.5" customHeight="1" outlineLevel="1" spans="1:18">
      <c r="A29" s="96">
        <f t="shared" si="2"/>
        <v>45166</v>
      </c>
      <c r="B29" s="97" t="str">
        <f t="shared" si="1"/>
        <v>星期一</v>
      </c>
      <c r="C29" s="100"/>
      <c r="D29" s="100"/>
      <c r="E29" s="100"/>
      <c r="F29" s="100"/>
      <c r="G29" s="100"/>
      <c r="H29" s="98"/>
      <c r="I29" s="100"/>
      <c r="J29" s="100"/>
      <c r="K29" s="100"/>
      <c r="L29" s="109"/>
      <c r="M29" s="106" t="str">
        <f t="shared" si="0"/>
        <v>工作日</v>
      </c>
      <c r="N29" s="107">
        <f>IF($B$2="星期一",0,1)+COUNTIFS($B$1:$B29,"星期一")</f>
        <v>5</v>
      </c>
      <c r="O29" s="78" t="str">
        <f>_xlfn.XLOOKUP(N29,$P$1:$P$7,$Q$1:$Q$7)</f>
        <v>8.28-8.31</v>
      </c>
      <c r="P29" s="46"/>
      <c r="Q29" s="46"/>
      <c r="R29" s="46"/>
    </row>
    <row r="30" s="44" customFormat="1" ht="22.5" customHeight="1" outlineLevel="1" spans="1:18">
      <c r="A30" s="96">
        <f t="shared" si="2"/>
        <v>45167</v>
      </c>
      <c r="B30" s="97" t="str">
        <f t="shared" si="1"/>
        <v>星期二</v>
      </c>
      <c r="C30" s="98"/>
      <c r="D30" s="98"/>
      <c r="E30" s="98"/>
      <c r="F30" s="98"/>
      <c r="G30" s="98"/>
      <c r="H30" s="98"/>
      <c r="I30" s="98"/>
      <c r="J30" s="98"/>
      <c r="K30" s="98"/>
      <c r="L30" s="105"/>
      <c r="M30" s="106" t="str">
        <f t="shared" si="0"/>
        <v>工作日</v>
      </c>
      <c r="N30" s="107">
        <f>IF($B$2="星期一",0,1)+COUNTIFS($B$1:$B30,"星期一")</f>
        <v>5</v>
      </c>
      <c r="O30" s="78" t="str">
        <f>_xlfn.XLOOKUP(N30,$P$1:$P$7,$Q$1:$Q$7)</f>
        <v>8.28-8.31</v>
      </c>
      <c r="P30" s="46"/>
      <c r="Q30" s="46"/>
      <c r="R30" s="46"/>
    </row>
    <row r="31" ht="22.5" customHeight="1" outlineLevel="1" spans="1:18">
      <c r="A31" s="96">
        <f t="shared" si="2"/>
        <v>45168</v>
      </c>
      <c r="B31" s="97" t="str">
        <f t="shared" si="1"/>
        <v>星期三</v>
      </c>
      <c r="C31" s="98"/>
      <c r="D31" s="98"/>
      <c r="E31" s="98"/>
      <c r="F31" s="98"/>
      <c r="G31" s="98"/>
      <c r="H31" s="98"/>
      <c r="I31" s="98"/>
      <c r="J31" s="98"/>
      <c r="K31" s="98"/>
      <c r="L31" s="105"/>
      <c r="M31" s="106" t="str">
        <f t="shared" si="0"/>
        <v>工作日</v>
      </c>
      <c r="N31" s="107">
        <f>IF($B$2="星期一",0,1)+COUNTIFS($B$1:$B31,"星期一")</f>
        <v>5</v>
      </c>
      <c r="O31" s="78" t="str">
        <f>_xlfn.XLOOKUP(N31,$P$1:$P$7,$Q$1:$Q$7)</f>
        <v>8.28-8.31</v>
      </c>
      <c r="R31" s="46"/>
    </row>
    <row r="32" ht="22.5" customHeight="1" outlineLevel="1" spans="1:18">
      <c r="A32" s="96">
        <f>IF(DAYY(2023,程序表!C2)&lt;31,"",A31+1)</f>
        <v>45169</v>
      </c>
      <c r="B32" s="97" t="str">
        <f>IF(DAYY(2023,程序表!C2)&lt;31,"","星期"&amp;CHOOSE(WEEKDAY($A32,2),"一","二","三","四","五","六","日"))</f>
        <v>星期四</v>
      </c>
      <c r="C32" s="100"/>
      <c r="D32" s="100"/>
      <c r="E32" s="100"/>
      <c r="F32" s="100"/>
      <c r="G32" s="100"/>
      <c r="H32" s="98"/>
      <c r="I32" s="100"/>
      <c r="J32" s="100"/>
      <c r="K32" s="100"/>
      <c r="L32" s="109"/>
      <c r="M32" s="110" t="str">
        <f>IF(DAYY(2023,程序表!C2)&lt;31,"",IFERROR(IF(WEEKDAY(A32,2)&lt;6,"工作日","周末"),"是否周末"))</f>
        <v>工作日</v>
      </c>
      <c r="N32" s="111">
        <f>N31</f>
        <v>5</v>
      </c>
      <c r="O32" s="84" t="str">
        <f>IF(DAYY(2023,程序表!C2)&lt;31,"",_xlfn.XLOOKUP(N32,$P$1:$P$7,$Q$1:$Q$7))</f>
        <v>8.28-8.31</v>
      </c>
      <c r="R32" s="46"/>
    </row>
    <row r="33" s="45" customFormat="1" ht="22.5" customHeight="1" spans="1:19">
      <c r="A33" s="101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46"/>
      <c r="N33" s="46"/>
      <c r="O33" s="46"/>
      <c r="P33" s="46"/>
      <c r="Q33" s="46"/>
      <c r="R33" s="46"/>
      <c r="S33" s="44"/>
    </row>
    <row r="34" ht="22.5" customHeight="1" spans="1:19">
      <c r="A34" s="56" t="s">
        <v>100</v>
      </c>
      <c r="B34" s="57"/>
      <c r="C34" s="58" t="str">
        <f t="shared" ref="C34:L34" si="3">C$1</f>
        <v>张强军</v>
      </c>
      <c r="D34" s="58" t="str">
        <f t="shared" si="3"/>
        <v>陈剑武</v>
      </c>
      <c r="E34" s="58" t="str">
        <f t="shared" si="3"/>
        <v>李小燕</v>
      </c>
      <c r="F34" s="58" t="str">
        <f t="shared" si="3"/>
        <v>张晓豆</v>
      </c>
      <c r="G34" s="58" t="str">
        <f t="shared" si="3"/>
        <v>尚之腾</v>
      </c>
      <c r="H34" s="58" t="str">
        <f t="shared" si="3"/>
        <v>闫浩</v>
      </c>
      <c r="I34" s="58" t="str">
        <f t="shared" si="3"/>
        <v>苏转转</v>
      </c>
      <c r="J34" s="58" t="str">
        <f t="shared" si="3"/>
        <v>刘雨</v>
      </c>
      <c r="K34" s="58">
        <f t="shared" si="3"/>
        <v>0</v>
      </c>
      <c r="L34" s="58">
        <f t="shared" si="3"/>
        <v>0</v>
      </c>
      <c r="M34" s="85" t="s">
        <v>101</v>
      </c>
      <c r="N34" s="86"/>
      <c r="O34" s="86"/>
      <c r="P34" s="86"/>
      <c r="Q34" s="86"/>
      <c r="R34" s="86"/>
      <c r="S34" s="86"/>
    </row>
    <row r="35" outlineLevel="1" spans="1:19">
      <c r="A35" s="59" t="s">
        <v>95</v>
      </c>
      <c r="B35" s="60"/>
      <c r="C35" s="60">
        <f>COUNTIFS(C$1:C$32,$A35,$M$1:$M$32,$A$34)/2+'考勤辅助表-下午'!C35</f>
        <v>0</v>
      </c>
      <c r="D35" s="60">
        <f>COUNTIFS(D$1:D$32,$A35,$M$1:$M$32,$A$34)/2+'考勤辅助表-下午'!D35</f>
        <v>0</v>
      </c>
      <c r="E35" s="60">
        <f>COUNTIFS(E$1:E$32,$A35,$M$1:$M$32,$A$34)/2+'考勤辅助表-下午'!E35</f>
        <v>0</v>
      </c>
      <c r="F35" s="60">
        <f>COUNTIFS(F$1:F$32,$A35,$M$1:$M$32,$A$34)/2+'考勤辅助表-下午'!F35</f>
        <v>0</v>
      </c>
      <c r="G35" s="60">
        <f>COUNTIFS(G$1:G$32,$A35,$M$1:$M$32,$A$34)/2+'考勤辅助表-下午'!G35</f>
        <v>0</v>
      </c>
      <c r="H35" s="60">
        <f>COUNTIFS(H$1:H$32,$A35,$M$1:$M$32,$A$34)/2+'考勤辅助表-下午'!H35</f>
        <v>0</v>
      </c>
      <c r="I35" s="60">
        <f>COUNTIFS(I$1:I$32,$A35,$M$1:$M$32,$A$34)/2+'考勤辅助表-下午'!I35</f>
        <v>0</v>
      </c>
      <c r="J35" s="60">
        <f>COUNTIFS(J$1:J$32,$A35,$M$1:$M$32,$A$34)/2+'考勤辅助表-下午'!J35</f>
        <v>0</v>
      </c>
      <c r="K35" s="60">
        <f>COUNTIFS(K$1:K$32,$A35,$M$1:$M$32,$A$34)/2+'考勤辅助表-下午'!K35</f>
        <v>0</v>
      </c>
      <c r="L35" s="60">
        <f>COUNTIFS(L$1:L$32,$A35,$M$1:$M$32,$A$34)/2+'考勤辅助表-下午'!L35</f>
        <v>0</v>
      </c>
      <c r="M35" s="87">
        <f t="shared" ref="M35:M55" si="4">SUM(C35:L35)</f>
        <v>0</v>
      </c>
      <c r="N35" s="86"/>
      <c r="O35" s="86"/>
      <c r="P35" s="86"/>
      <c r="Q35" s="86"/>
      <c r="R35" s="86"/>
      <c r="S35" s="86"/>
    </row>
    <row r="36" outlineLevel="1" spans="1:19">
      <c r="A36" s="59" t="s">
        <v>96</v>
      </c>
      <c r="B36" s="60"/>
      <c r="C36" s="60">
        <f>COUNTIFS(C$1:C$32,$A36,$M$1:$M$32,$A$34)/2+'考勤辅助表-下午'!C36</f>
        <v>0</v>
      </c>
      <c r="D36" s="60">
        <f>COUNTIFS(D$1:D$32,$A36,$M$1:$M$32,$A$34)/2+'考勤辅助表-下午'!D36</f>
        <v>0</v>
      </c>
      <c r="E36" s="60">
        <f>COUNTIFS(E$1:E$32,$A36,$M$1:$M$32,$A$34)/2+'考勤辅助表-下午'!E36</f>
        <v>0</v>
      </c>
      <c r="F36" s="60">
        <f>COUNTIFS(F$1:F$32,$A36,$M$1:$M$32,$A$34)/2+'考勤辅助表-下午'!F36</f>
        <v>0</v>
      </c>
      <c r="G36" s="60">
        <f>COUNTIFS(G$1:G$32,$A36,$M$1:$M$32,$A$34)/2+'考勤辅助表-下午'!G36</f>
        <v>0</v>
      </c>
      <c r="H36" s="60">
        <f>COUNTIFS(H$1:H$32,$A36,$M$1:$M$32,$A$34)/2+'考勤辅助表-下午'!H36</f>
        <v>0</v>
      </c>
      <c r="I36" s="60">
        <f>COUNTIFS(I$1:I$32,$A36,$M$1:$M$32,$A$34)/2+'考勤辅助表-下午'!I36</f>
        <v>0</v>
      </c>
      <c r="J36" s="60">
        <f>COUNTIFS(J$1:J$32,$A36,$M$1:$M$32,$A$34)/2+'考勤辅助表-下午'!J36</f>
        <v>0</v>
      </c>
      <c r="K36" s="60">
        <f>COUNTIFS(K$1:K$32,$A36,$M$1:$M$32,$A$34)/2+'考勤辅助表-下午'!K36</f>
        <v>0</v>
      </c>
      <c r="L36" s="60">
        <f>COUNTIFS(L$1:L$32,$A36,$M$1:$M$32,$A$34)/2+'考勤辅助表-下午'!L36</f>
        <v>0</v>
      </c>
      <c r="M36" s="87">
        <f t="shared" si="4"/>
        <v>0</v>
      </c>
      <c r="N36" s="86"/>
      <c r="O36" s="86"/>
      <c r="P36" s="86"/>
      <c r="Q36" s="86"/>
      <c r="R36" s="86"/>
      <c r="S36" s="86"/>
    </row>
    <row r="37" outlineLevel="1" spans="1:19">
      <c r="A37" s="59" t="s">
        <v>8</v>
      </c>
      <c r="B37" s="60"/>
      <c r="C37" s="60">
        <f>COUNTIFS(C$1:C$32,$A37,$M$1:$M$32,$A$34)/2+'考勤辅助表-下午'!C37</f>
        <v>0</v>
      </c>
      <c r="D37" s="60">
        <f>COUNTIFS(D$1:D$32,$A37,$M$1:$M$32,$A$34)/2+'考勤辅助表-下午'!D37</f>
        <v>0</v>
      </c>
      <c r="E37" s="60">
        <f>COUNTIFS(E$1:E$32,$A37,$M$1:$M$32,$A$34)/2+'考勤辅助表-下午'!E37</f>
        <v>0</v>
      </c>
      <c r="F37" s="60">
        <f>COUNTIFS(F$1:F$32,$A37,$M$1:$M$32,$A$34)/2+'考勤辅助表-下午'!F37</f>
        <v>0</v>
      </c>
      <c r="G37" s="60">
        <f>COUNTIFS(G$1:G$32,$A37,$M$1:$M$32,$A$34)/2+'考勤辅助表-下午'!G37</f>
        <v>0</v>
      </c>
      <c r="H37" s="60">
        <f>COUNTIFS(H$1:H$32,$A37,$M$1:$M$32,$A$34)/2+'考勤辅助表-下午'!H37</f>
        <v>0</v>
      </c>
      <c r="I37" s="60">
        <f>COUNTIFS(I$1:I$32,$A37,$M$1:$M$32,$A$34)/2+'考勤辅助表-下午'!I37</f>
        <v>0</v>
      </c>
      <c r="J37" s="60">
        <f>COUNTIFS(J$1:J$32,$A37,$M$1:$M$32,$A$34)/2+'考勤辅助表-下午'!J37</f>
        <v>0</v>
      </c>
      <c r="K37" s="60">
        <f>COUNTIFS(K$1:K$32,$A37,$M$1:$M$32,$A$34)/2+'考勤辅助表-下午'!K37</f>
        <v>0</v>
      </c>
      <c r="L37" s="60">
        <f>COUNTIFS(L$1:L$32,$A37,$M$1:$M$32,$A$34)/2+'考勤辅助表-下午'!L37</f>
        <v>0</v>
      </c>
      <c r="M37" s="87">
        <f t="shared" si="4"/>
        <v>0</v>
      </c>
      <c r="N37" s="86"/>
      <c r="O37" s="86"/>
      <c r="P37" s="86"/>
      <c r="Q37" s="86"/>
      <c r="R37" s="86"/>
      <c r="S37" s="86"/>
    </row>
    <row r="38" outlineLevel="1" spans="1:19">
      <c r="A38" s="59" t="s">
        <v>11</v>
      </c>
      <c r="B38" s="60"/>
      <c r="C38" s="60">
        <f>COUNTIFS(C$1:C$32,$A38,$M$1:$M$32,$A$34)/2+'考勤辅助表-下午'!C38</f>
        <v>0</v>
      </c>
      <c r="D38" s="60">
        <f>COUNTIFS(D$1:D$32,$A38,$M$1:$M$32,$A$34)/2+'考勤辅助表-下午'!D38</f>
        <v>0</v>
      </c>
      <c r="E38" s="60">
        <f>COUNTIFS(E$1:E$32,$A38,$M$1:$M$32,$A$34)/2+'考勤辅助表-下午'!E38</f>
        <v>0</v>
      </c>
      <c r="F38" s="60">
        <f>COUNTIFS(F$1:F$32,$A38,$M$1:$M$32,$A$34)/2+'考勤辅助表-下午'!F38</f>
        <v>0</v>
      </c>
      <c r="G38" s="60">
        <f>COUNTIFS(G$1:G$32,$A38,$M$1:$M$32,$A$34)/2+'考勤辅助表-下午'!G38</f>
        <v>0</v>
      </c>
      <c r="H38" s="60">
        <f>COUNTIFS(H$1:H$32,$A38,$M$1:$M$32,$A$34)/2+'考勤辅助表-下午'!H38</f>
        <v>0</v>
      </c>
      <c r="I38" s="60">
        <f>COUNTIFS(I$1:I$32,$A38,$M$1:$M$32,$A$34)/2+'考勤辅助表-下午'!I38</f>
        <v>0</v>
      </c>
      <c r="J38" s="60">
        <f>COUNTIFS(J$1:J$32,$A38,$M$1:$M$32,$A$34)/2+'考勤辅助表-下午'!J38</f>
        <v>0</v>
      </c>
      <c r="K38" s="60">
        <f>COUNTIFS(K$1:K$32,$A38,$M$1:$M$32,$A$34)/2+'考勤辅助表-下午'!K38</f>
        <v>0</v>
      </c>
      <c r="L38" s="60">
        <f>COUNTIFS(L$1:L$32,$A38,$M$1:$M$32,$A$34)/2+'考勤辅助表-下午'!L38</f>
        <v>0</v>
      </c>
      <c r="M38" s="87">
        <f t="shared" si="4"/>
        <v>0</v>
      </c>
      <c r="N38" s="86"/>
      <c r="O38" s="86"/>
      <c r="P38" s="86"/>
      <c r="Q38" s="86"/>
      <c r="R38" s="86"/>
      <c r="S38" s="86"/>
    </row>
    <row r="39" outlineLevel="1" spans="1:19">
      <c r="A39" s="59" t="s">
        <v>12</v>
      </c>
      <c r="B39" s="60"/>
      <c r="C39" s="60">
        <f>COUNTIFS(C$1:C$32,$A39,$M$1:$M$32,$A$34)/2+'考勤辅助表-下午'!C39</f>
        <v>0</v>
      </c>
      <c r="D39" s="60">
        <f>COUNTIFS(D$1:D$32,$A39,$M$1:$M$32,$A$34)/2+'考勤辅助表-下午'!D39</f>
        <v>0</v>
      </c>
      <c r="E39" s="60">
        <f>COUNTIFS(E$1:E$32,$A39,$M$1:$M$32,$A$34)/2+'考勤辅助表-下午'!E39</f>
        <v>0</v>
      </c>
      <c r="F39" s="60">
        <f>COUNTIFS(F$1:F$32,$A39,$M$1:$M$32,$A$34)/2+'考勤辅助表-下午'!F39</f>
        <v>0</v>
      </c>
      <c r="G39" s="60">
        <f>COUNTIFS(G$1:G$32,$A39,$M$1:$M$32,$A$34)/2+'考勤辅助表-下午'!G39</f>
        <v>0</v>
      </c>
      <c r="H39" s="60">
        <f>COUNTIFS(H$1:H$32,$A39,$M$1:$M$32,$A$34)/2+'考勤辅助表-下午'!H39</f>
        <v>0</v>
      </c>
      <c r="I39" s="60">
        <f>COUNTIFS(I$1:I$32,$A39,$M$1:$M$32,$A$34)/2+'考勤辅助表-下午'!I39</f>
        <v>0</v>
      </c>
      <c r="J39" s="60">
        <f>COUNTIFS(J$1:J$32,$A39,$M$1:$M$32,$A$34)/2+'考勤辅助表-下午'!J39</f>
        <v>0</v>
      </c>
      <c r="K39" s="60">
        <f>COUNTIFS(K$1:K$32,$A39,$M$1:$M$32,$A$34)/2+'考勤辅助表-下午'!K39</f>
        <v>0</v>
      </c>
      <c r="L39" s="60">
        <f>COUNTIFS(L$1:L$32,$A39,$M$1:$M$32,$A$34)/2+'考勤辅助表-下午'!L39</f>
        <v>0</v>
      </c>
      <c r="M39" s="87">
        <f t="shared" si="4"/>
        <v>0</v>
      </c>
      <c r="N39" s="86"/>
      <c r="O39" s="86"/>
      <c r="P39" s="86"/>
      <c r="Q39" s="86"/>
      <c r="R39" s="86"/>
      <c r="S39" s="86"/>
    </row>
    <row r="40" outlineLevel="1" spans="1:19">
      <c r="A40" s="59" t="s">
        <v>44</v>
      </c>
      <c r="B40" s="60"/>
      <c r="C40" s="60">
        <f>COUNTIFS(C$1:C$32,$A40,$M$1:$M$32,$A$34)/2+'考勤辅助表-下午'!C40</f>
        <v>0</v>
      </c>
      <c r="D40" s="60">
        <f>COUNTIFS(D$1:D$32,$A40,$M$1:$M$32,$A$34)/2+'考勤辅助表-下午'!D40</f>
        <v>0</v>
      </c>
      <c r="E40" s="60">
        <f>COUNTIFS(E$1:E$32,$A40,$M$1:$M$32,$A$34)/2+'考勤辅助表-下午'!E40</f>
        <v>0</v>
      </c>
      <c r="F40" s="60">
        <f>COUNTIFS(F$1:F$32,$A40,$M$1:$M$32,$A$34)/2+'考勤辅助表-下午'!F40</f>
        <v>0</v>
      </c>
      <c r="G40" s="60">
        <f>COUNTIFS(G$1:G$32,$A40,$M$1:$M$32,$A$34)/2+'考勤辅助表-下午'!G40</f>
        <v>0</v>
      </c>
      <c r="H40" s="60">
        <f>COUNTIFS(H$1:H$32,$A40,$M$1:$M$32,$A$34)/2+'考勤辅助表-下午'!H40</f>
        <v>0</v>
      </c>
      <c r="I40" s="60">
        <f>COUNTIFS(I$1:I$32,$A40,$M$1:$M$32,$A$34)/2+'考勤辅助表-下午'!I40</f>
        <v>0</v>
      </c>
      <c r="J40" s="60">
        <f>COUNTIFS(J$1:J$32,$A40,$M$1:$M$32,$A$34)/2+'考勤辅助表-下午'!J40</f>
        <v>0</v>
      </c>
      <c r="K40" s="60">
        <f>COUNTIFS(K$1:K$32,$A40,$M$1:$M$32,$A$34)/2+'考勤辅助表-下午'!K40</f>
        <v>0</v>
      </c>
      <c r="L40" s="60">
        <f>COUNTIFS(L$1:L$32,$A40,$M$1:$M$32,$A$34)/2+'考勤辅助表-下午'!L40</f>
        <v>0</v>
      </c>
      <c r="M40" s="87">
        <f t="shared" si="4"/>
        <v>0</v>
      </c>
      <c r="N40" s="86"/>
      <c r="O40" s="86"/>
      <c r="P40" s="86"/>
      <c r="Q40" s="86"/>
      <c r="R40" s="86"/>
      <c r="S40" s="86"/>
    </row>
    <row r="41" ht="15.15" outlineLevel="1" spans="1:19">
      <c r="A41" s="61" t="s">
        <v>101</v>
      </c>
      <c r="B41" s="62"/>
      <c r="C41" s="62">
        <f t="shared" ref="C41:L41" si="5">SUM(C35:C40)</f>
        <v>0</v>
      </c>
      <c r="D41" s="62">
        <f t="shared" si="5"/>
        <v>0</v>
      </c>
      <c r="E41" s="62">
        <f t="shared" si="5"/>
        <v>0</v>
      </c>
      <c r="F41" s="62">
        <f t="shared" si="5"/>
        <v>0</v>
      </c>
      <c r="G41" s="62">
        <f t="shared" si="5"/>
        <v>0</v>
      </c>
      <c r="H41" s="62">
        <f t="shared" si="5"/>
        <v>0</v>
      </c>
      <c r="I41" s="62">
        <f t="shared" si="5"/>
        <v>0</v>
      </c>
      <c r="J41" s="62">
        <f t="shared" si="5"/>
        <v>0</v>
      </c>
      <c r="K41" s="62">
        <f t="shared" si="5"/>
        <v>0</v>
      </c>
      <c r="L41" s="62">
        <f t="shared" si="5"/>
        <v>0</v>
      </c>
      <c r="M41" s="88">
        <f t="shared" si="4"/>
        <v>0</v>
      </c>
      <c r="N41" s="86"/>
      <c r="O41" s="86"/>
      <c r="P41" s="86"/>
      <c r="Q41" s="86"/>
      <c r="R41" s="86"/>
      <c r="S41" s="86"/>
    </row>
    <row r="42" ht="15.15" outlineLevel="1" spans="14:19">
      <c r="N42" s="86"/>
      <c r="O42" s="86"/>
      <c r="P42" s="86"/>
      <c r="Q42" s="86"/>
      <c r="R42" s="86"/>
      <c r="S42" s="86"/>
    </row>
    <row r="43" ht="15.6" outlineLevel="1" spans="1:19">
      <c r="A43" s="63" t="s">
        <v>46</v>
      </c>
      <c r="B43" s="64"/>
      <c r="C43" s="65" t="str">
        <f t="shared" ref="C43:L43" si="6">C$1</f>
        <v>张强军</v>
      </c>
      <c r="D43" s="65" t="str">
        <f t="shared" si="6"/>
        <v>陈剑武</v>
      </c>
      <c r="E43" s="65" t="str">
        <f t="shared" si="6"/>
        <v>李小燕</v>
      </c>
      <c r="F43" s="65" t="str">
        <f t="shared" si="6"/>
        <v>张晓豆</v>
      </c>
      <c r="G43" s="65" t="str">
        <f t="shared" si="6"/>
        <v>尚之腾</v>
      </c>
      <c r="H43" s="65" t="str">
        <f t="shared" si="6"/>
        <v>闫浩</v>
      </c>
      <c r="I43" s="65" t="str">
        <f t="shared" si="6"/>
        <v>苏转转</v>
      </c>
      <c r="J43" s="65" t="str">
        <f t="shared" si="6"/>
        <v>刘雨</v>
      </c>
      <c r="K43" s="65">
        <f t="shared" si="6"/>
        <v>0</v>
      </c>
      <c r="L43" s="65">
        <f t="shared" si="6"/>
        <v>0</v>
      </c>
      <c r="M43" s="85" t="s">
        <v>101</v>
      </c>
      <c r="N43" s="86"/>
      <c r="O43" s="86"/>
      <c r="P43" s="86"/>
      <c r="Q43" s="86"/>
      <c r="R43" s="86"/>
      <c r="S43" s="86"/>
    </row>
    <row r="44" outlineLevel="1" spans="1:19">
      <c r="A44" s="59" t="s">
        <v>97</v>
      </c>
      <c r="B44" s="60"/>
      <c r="C44" s="60">
        <f>COUNTIFS(C$1:C$32,$A44,$M$1:$M$32,$A$43)/2+'考勤辅助表-下午'!C44</f>
        <v>0</v>
      </c>
      <c r="D44" s="60">
        <f>COUNTIFS(D$1:D$32,$A44,$M$1:$M$32,$A$43)/2+'考勤辅助表-下午'!D44</f>
        <v>0</v>
      </c>
      <c r="E44" s="60">
        <f>COUNTIFS(E$1:E$32,$A44,$M$1:$M$32,$A$43)/2+'考勤辅助表-下午'!E44</f>
        <v>0</v>
      </c>
      <c r="F44" s="60">
        <f>COUNTIFS(F$1:F$32,$A44,$M$1:$M$32,$A$43)/2+'考勤辅助表-下午'!F44</f>
        <v>0</v>
      </c>
      <c r="G44" s="60">
        <f>COUNTIFS(G$1:G$32,$A44,$M$1:$M$32,$A$43)/2+'考勤辅助表-下午'!G44</f>
        <v>0</v>
      </c>
      <c r="H44" s="60">
        <f>COUNTIFS(H$1:H$32,$A44,$M$1:$M$32,$A$43)/2+'考勤辅助表-下午'!H44</f>
        <v>0</v>
      </c>
      <c r="I44" s="60">
        <f>COUNTIFS(I$1:I$32,$A44,$M$1:$M$32,$A$43)/2+'考勤辅助表-下午'!I44</f>
        <v>0</v>
      </c>
      <c r="J44" s="60">
        <f>COUNTIFS(J$1:J$32,$A44,$M$1:$M$32,$A$43)/2+'考勤辅助表-下午'!J44</f>
        <v>0</v>
      </c>
      <c r="K44" s="60">
        <f>COUNTIFS(K$1:K$32,$A44,$M$1:$M$32,$A$43)/2+'考勤辅助表-下午'!K44</f>
        <v>0</v>
      </c>
      <c r="L44" s="60">
        <f>COUNTIFS(L$1:L$32,$A44,$M$1:$M$32,$A$43)/2+'考勤辅助表-下午'!L44</f>
        <v>0</v>
      </c>
      <c r="M44" s="87">
        <f t="shared" si="4"/>
        <v>0</v>
      </c>
      <c r="N44" s="86"/>
      <c r="O44" s="86"/>
      <c r="P44" s="86"/>
      <c r="Q44" s="86"/>
      <c r="R44" s="86"/>
      <c r="S44" s="86"/>
    </row>
    <row r="45" outlineLevel="1" spans="1:19">
      <c r="A45" s="59" t="s">
        <v>33</v>
      </c>
      <c r="B45" s="60"/>
      <c r="C45" s="60">
        <f>COUNTIFS(C$1:C$32,$A45,$M$1:$M$32,$A$43)/2+'考勤辅助表-下午'!C45</f>
        <v>0</v>
      </c>
      <c r="D45" s="60">
        <f>COUNTIFS(D$1:D$32,$A45,$M$1:$M$32,$A$43)/2+'考勤辅助表-下午'!D45</f>
        <v>0</v>
      </c>
      <c r="E45" s="60">
        <f>COUNTIFS(E$1:E$32,$A45,$M$1:$M$32,$A$43)/2+'考勤辅助表-下午'!E45</f>
        <v>0</v>
      </c>
      <c r="F45" s="60">
        <f>COUNTIFS(F$1:F$32,$A45,$M$1:$M$32,$A$43)/2+'考勤辅助表-下午'!F45</f>
        <v>0</v>
      </c>
      <c r="G45" s="60">
        <f>COUNTIFS(G$1:G$32,$A45,$M$1:$M$32,$A$43)/2+'考勤辅助表-下午'!G45</f>
        <v>0</v>
      </c>
      <c r="H45" s="60">
        <f>COUNTIFS(H$1:H$32,$A45,$M$1:$M$32,$A$43)/2+'考勤辅助表-下午'!H45</f>
        <v>0</v>
      </c>
      <c r="I45" s="60">
        <f>COUNTIFS(I$1:I$32,$A45,$M$1:$M$32,$A$43)/2+'考勤辅助表-下午'!I45</f>
        <v>0</v>
      </c>
      <c r="J45" s="60">
        <f>COUNTIFS(J$1:J$32,$A45,$M$1:$M$32,$A$43)/2+'考勤辅助表-下午'!J45</f>
        <v>0</v>
      </c>
      <c r="K45" s="60">
        <f>COUNTIFS(K$1:K$32,$A45,$M$1:$M$32,$A$43)/2+'考勤辅助表-下午'!K45</f>
        <v>0</v>
      </c>
      <c r="L45" s="60">
        <f>COUNTIFS(L$1:L$32,$A45,$M$1:$M$32,$A$43)/2+'考勤辅助表-下午'!L45</f>
        <v>0</v>
      </c>
      <c r="M45" s="87">
        <f t="shared" si="4"/>
        <v>0</v>
      </c>
      <c r="N45" s="86"/>
      <c r="O45" s="86"/>
      <c r="P45" s="86"/>
      <c r="Q45" s="86"/>
      <c r="R45" s="86"/>
      <c r="S45" s="86"/>
    </row>
    <row r="46" outlineLevel="1" spans="1:19">
      <c r="A46" s="59" t="s">
        <v>98</v>
      </c>
      <c r="B46" s="60"/>
      <c r="C46" s="60">
        <f>COUNTIFS(C$1:C$32,$A46,$M$1:$M$32,$A$43)/2+'考勤辅助表-下午'!C46</f>
        <v>0</v>
      </c>
      <c r="D46" s="60">
        <f>COUNTIFS(D$1:D$32,$A46,$M$1:$M$32,$A$43)/2+'考勤辅助表-下午'!D46</f>
        <v>0</v>
      </c>
      <c r="E46" s="60">
        <f>COUNTIFS(E$1:E$32,$A46,$M$1:$M$32,$A$43)/2+'考勤辅助表-下午'!E46</f>
        <v>0</v>
      </c>
      <c r="F46" s="60">
        <f>COUNTIFS(F$1:F$32,$A46,$M$1:$M$32,$A$43)/2+'考勤辅助表-下午'!F46</f>
        <v>0</v>
      </c>
      <c r="G46" s="60">
        <f>COUNTIFS(G$1:G$32,$A46,$M$1:$M$32,$A$43)/2+'考勤辅助表-下午'!G46</f>
        <v>0</v>
      </c>
      <c r="H46" s="60">
        <f>COUNTIFS(H$1:H$32,$A46,$M$1:$M$32,$A$43)/2+'考勤辅助表-下午'!H46</f>
        <v>0</v>
      </c>
      <c r="I46" s="60">
        <f>COUNTIFS(I$1:I$32,$A46,$M$1:$M$32,$A$43)/2+'考勤辅助表-下午'!I46</f>
        <v>0</v>
      </c>
      <c r="J46" s="60">
        <f>COUNTIFS(J$1:J$32,$A46,$M$1:$M$32,$A$43)/2+'考勤辅助表-下午'!J46</f>
        <v>0</v>
      </c>
      <c r="K46" s="60">
        <f>COUNTIFS(K$1:K$32,$A46,$M$1:$M$32,$A$43)/2+'考勤辅助表-下午'!K46</f>
        <v>0</v>
      </c>
      <c r="L46" s="60">
        <f>COUNTIFS(L$1:L$32,$A46,$M$1:$M$32,$A$43)/2+'考勤辅助表-下午'!L46</f>
        <v>0</v>
      </c>
      <c r="M46" s="87">
        <f t="shared" si="4"/>
        <v>0</v>
      </c>
      <c r="N46" s="86"/>
      <c r="O46" s="86"/>
      <c r="P46" s="86"/>
      <c r="Q46" s="86"/>
      <c r="R46" s="86"/>
      <c r="S46" s="86"/>
    </row>
    <row r="47" outlineLevel="1" spans="1:19">
      <c r="A47" s="59" t="s">
        <v>99</v>
      </c>
      <c r="B47" s="60"/>
      <c r="C47" s="60">
        <f>COUNTIFS(C$1:C$32,$A47,$M$1:$M$32,$A$43)/2+'考勤辅助表-下午'!C47</f>
        <v>0</v>
      </c>
      <c r="D47" s="60">
        <f>COUNTIFS(D$1:D$32,$A47,$M$1:$M$32,$A$43)/2+'考勤辅助表-下午'!D47</f>
        <v>0</v>
      </c>
      <c r="E47" s="60">
        <f>COUNTIFS(E$1:E$32,$A47,$M$1:$M$32,$A$43)/2+'考勤辅助表-下午'!E47</f>
        <v>0</v>
      </c>
      <c r="F47" s="60">
        <f>COUNTIFS(F$1:F$32,$A47,$M$1:$M$32,$A$43)/2+'考勤辅助表-下午'!F47</f>
        <v>0</v>
      </c>
      <c r="G47" s="60">
        <f>COUNTIFS(G$1:G$32,$A47,$M$1:$M$32,$A$43)/2+'考勤辅助表-下午'!G47</f>
        <v>0</v>
      </c>
      <c r="H47" s="60">
        <f>COUNTIFS(H$1:H$32,$A47,$M$1:$M$32,$A$43)/2+'考勤辅助表-下午'!H47</f>
        <v>0</v>
      </c>
      <c r="I47" s="60">
        <f>COUNTIFS(I$1:I$32,$A47,$M$1:$M$32,$A$43)/2+'考勤辅助表-下午'!I47</f>
        <v>0</v>
      </c>
      <c r="J47" s="60">
        <f>COUNTIFS(J$1:J$32,$A47,$M$1:$M$32,$A$43)/2+'考勤辅助表-下午'!J47</f>
        <v>0</v>
      </c>
      <c r="K47" s="60">
        <f>COUNTIFS(K$1:K$32,$A47,$M$1:$M$32,$A$43)/2+'考勤辅助表-下午'!K47</f>
        <v>0</v>
      </c>
      <c r="L47" s="60">
        <f>COUNTIFS(L$1:L$32,$A47,$M$1:$M$32,$A$43)/2+'考勤辅助表-下午'!L47</f>
        <v>0</v>
      </c>
      <c r="M47" s="87">
        <f t="shared" si="4"/>
        <v>0</v>
      </c>
      <c r="N47" s="86"/>
      <c r="O47" s="86"/>
      <c r="P47" s="86"/>
      <c r="Q47" s="86"/>
      <c r="R47" s="86"/>
      <c r="S47" s="86"/>
    </row>
    <row r="48" outlineLevel="1" spans="1:19">
      <c r="A48" s="59" t="s">
        <v>51</v>
      </c>
      <c r="B48" s="60"/>
      <c r="C48" s="60">
        <f>COUNTIFS(C$1:C$32,$A48,$M$1:$M$32,$A$43)/2+'考勤辅助表-下午'!C48</f>
        <v>0</v>
      </c>
      <c r="D48" s="60">
        <f>COUNTIFS(D$1:D$32,$A48,$M$1:$M$32,$A$43)/2+'考勤辅助表-下午'!D48</f>
        <v>0</v>
      </c>
      <c r="E48" s="60">
        <f>COUNTIFS(E$1:E$32,$A48,$M$1:$M$32,$A$43)/2+'考勤辅助表-下午'!E48</f>
        <v>0</v>
      </c>
      <c r="F48" s="60">
        <f>COUNTIFS(F$1:F$32,$A48,$M$1:$M$32,$A$43)/2+'考勤辅助表-下午'!F48</f>
        <v>0</v>
      </c>
      <c r="G48" s="60">
        <f>COUNTIFS(G$1:G$32,$A48,$M$1:$M$32,$A$43)/2+'考勤辅助表-下午'!G48</f>
        <v>0</v>
      </c>
      <c r="H48" s="60">
        <f>COUNTIFS(H$1:H$32,$A48,$M$1:$M$32,$A$43)/2+'考勤辅助表-下午'!H48</f>
        <v>0</v>
      </c>
      <c r="I48" s="60">
        <f>COUNTIFS(I$1:I$32,$A48,$M$1:$M$32,$A$43)/2+'考勤辅助表-下午'!I48</f>
        <v>0</v>
      </c>
      <c r="J48" s="60">
        <f>COUNTIFS(J$1:J$32,$A48,$M$1:$M$32,$A$43)/2+'考勤辅助表-下午'!J48</f>
        <v>0</v>
      </c>
      <c r="K48" s="60">
        <f>COUNTIFS(K$1:K$32,$A48,$M$1:$M$32,$A$43)/2+'考勤辅助表-下午'!K48</f>
        <v>0</v>
      </c>
      <c r="L48" s="60">
        <f>COUNTIFS(L$1:L$32,$A48,$M$1:$M$32,$A$43)/2+'考勤辅助表-下午'!L48</f>
        <v>0</v>
      </c>
      <c r="M48" s="87">
        <f t="shared" si="4"/>
        <v>0</v>
      </c>
      <c r="N48" s="86"/>
      <c r="O48" s="86"/>
      <c r="P48" s="86"/>
      <c r="Q48" s="86"/>
      <c r="R48" s="86"/>
      <c r="S48" s="86"/>
    </row>
    <row r="49" ht="15.15" outlineLevel="1" spans="1:19">
      <c r="A49" s="61" t="s">
        <v>101</v>
      </c>
      <c r="B49" s="62"/>
      <c r="C49" s="62">
        <f>SUM(C44:C48)</f>
        <v>0</v>
      </c>
      <c r="D49" s="62">
        <f t="shared" ref="D49:L49" si="7">SUM(D44:D48)</f>
        <v>0</v>
      </c>
      <c r="E49" s="62">
        <f t="shared" si="7"/>
        <v>0</v>
      </c>
      <c r="F49" s="62">
        <f t="shared" si="7"/>
        <v>0</v>
      </c>
      <c r="G49" s="62">
        <f t="shared" si="7"/>
        <v>0</v>
      </c>
      <c r="H49" s="62">
        <f t="shared" si="7"/>
        <v>0</v>
      </c>
      <c r="I49" s="62">
        <f t="shared" si="7"/>
        <v>0</v>
      </c>
      <c r="J49" s="62">
        <f t="shared" si="7"/>
        <v>0</v>
      </c>
      <c r="K49" s="62">
        <f t="shared" si="7"/>
        <v>0</v>
      </c>
      <c r="L49" s="62">
        <f t="shared" si="7"/>
        <v>0</v>
      </c>
      <c r="M49" s="88">
        <f t="shared" si="4"/>
        <v>0</v>
      </c>
      <c r="N49" s="86"/>
      <c r="O49" s="86"/>
      <c r="P49" s="86"/>
      <c r="Q49" s="86"/>
      <c r="R49" s="86"/>
      <c r="S49" s="86"/>
    </row>
    <row r="50" ht="15.15" outlineLevel="1" spans="14:19">
      <c r="N50" s="86"/>
      <c r="O50" s="86"/>
      <c r="P50" s="86"/>
      <c r="Q50" s="86"/>
      <c r="R50" s="86"/>
      <c r="S50" s="86"/>
    </row>
    <row r="51" outlineLevel="1" spans="1:19">
      <c r="A51" s="66" t="s">
        <v>102</v>
      </c>
      <c r="B51" s="67"/>
      <c r="C51" s="67" t="str">
        <f t="shared" ref="C51:L51" si="8">C$1</f>
        <v>张强军</v>
      </c>
      <c r="D51" s="67" t="str">
        <f t="shared" si="8"/>
        <v>陈剑武</v>
      </c>
      <c r="E51" s="67" t="str">
        <f t="shared" si="8"/>
        <v>李小燕</v>
      </c>
      <c r="F51" s="67" t="str">
        <f t="shared" si="8"/>
        <v>张晓豆</v>
      </c>
      <c r="G51" s="67" t="str">
        <f t="shared" si="8"/>
        <v>尚之腾</v>
      </c>
      <c r="H51" s="67" t="str">
        <f t="shared" si="8"/>
        <v>闫浩</v>
      </c>
      <c r="I51" s="67" t="str">
        <f t="shared" si="8"/>
        <v>苏转转</v>
      </c>
      <c r="J51" s="67" t="str">
        <f t="shared" si="8"/>
        <v>刘雨</v>
      </c>
      <c r="K51" s="67">
        <f t="shared" si="8"/>
        <v>0</v>
      </c>
      <c r="L51" s="89">
        <f t="shared" si="8"/>
        <v>0</v>
      </c>
      <c r="M51" s="87" t="s">
        <v>101</v>
      </c>
      <c r="N51" s="86"/>
      <c r="O51" s="86"/>
      <c r="P51" s="86"/>
      <c r="Q51" s="86"/>
      <c r="R51" s="86"/>
      <c r="S51" s="86"/>
    </row>
    <row r="52" outlineLevel="1" spans="1:19">
      <c r="A52" s="68" t="s">
        <v>103</v>
      </c>
      <c r="B52" s="69"/>
      <c r="C52" s="69">
        <f t="shared" ref="C52:L52" si="9">C35+C36+C37+C44+C45+C46</f>
        <v>0</v>
      </c>
      <c r="D52" s="69">
        <f t="shared" si="9"/>
        <v>0</v>
      </c>
      <c r="E52" s="69">
        <f t="shared" si="9"/>
        <v>0</v>
      </c>
      <c r="F52" s="69">
        <f t="shared" si="9"/>
        <v>0</v>
      </c>
      <c r="G52" s="69">
        <f t="shared" si="9"/>
        <v>0</v>
      </c>
      <c r="H52" s="69">
        <f t="shared" si="9"/>
        <v>0</v>
      </c>
      <c r="I52" s="69">
        <f t="shared" si="9"/>
        <v>0</v>
      </c>
      <c r="J52" s="69">
        <f t="shared" si="9"/>
        <v>0</v>
      </c>
      <c r="K52" s="69">
        <f t="shared" si="9"/>
        <v>0</v>
      </c>
      <c r="L52" s="69">
        <f t="shared" si="9"/>
        <v>0</v>
      </c>
      <c r="M52" s="87">
        <f t="shared" si="4"/>
        <v>0</v>
      </c>
      <c r="N52" s="86"/>
      <c r="O52" s="86"/>
      <c r="P52" s="86"/>
      <c r="Q52" s="86"/>
      <c r="R52" s="86"/>
      <c r="S52" s="86"/>
    </row>
    <row r="53" outlineLevel="1" spans="1:19">
      <c r="A53" s="68" t="s">
        <v>104</v>
      </c>
      <c r="B53" s="69"/>
      <c r="C53" s="69">
        <f t="shared" ref="C53:L53" si="10">C38+C39+C40+C47+C48</f>
        <v>0</v>
      </c>
      <c r="D53" s="69">
        <f t="shared" si="10"/>
        <v>0</v>
      </c>
      <c r="E53" s="69">
        <f t="shared" si="10"/>
        <v>0</v>
      </c>
      <c r="F53" s="69">
        <f t="shared" si="10"/>
        <v>0</v>
      </c>
      <c r="G53" s="69">
        <f t="shared" si="10"/>
        <v>0</v>
      </c>
      <c r="H53" s="69">
        <f t="shared" si="10"/>
        <v>0</v>
      </c>
      <c r="I53" s="69">
        <f t="shared" si="10"/>
        <v>0</v>
      </c>
      <c r="J53" s="69">
        <f t="shared" si="10"/>
        <v>0</v>
      </c>
      <c r="K53" s="69">
        <f t="shared" si="10"/>
        <v>0</v>
      </c>
      <c r="L53" s="69">
        <f t="shared" si="10"/>
        <v>0</v>
      </c>
      <c r="M53" s="87">
        <f t="shared" si="4"/>
        <v>0</v>
      </c>
      <c r="N53" s="86"/>
      <c r="O53" s="86"/>
      <c r="P53" s="86"/>
      <c r="Q53" s="86"/>
      <c r="R53" s="86"/>
      <c r="S53" s="86"/>
    </row>
    <row r="54" outlineLevel="1" spans="1:19">
      <c r="A54" s="70" t="s">
        <v>105</v>
      </c>
      <c r="B54" s="71"/>
      <c r="C54" s="72">
        <f t="shared" ref="C54:L54" si="11">C44+C45+C46</f>
        <v>0</v>
      </c>
      <c r="D54" s="72">
        <f t="shared" si="11"/>
        <v>0</v>
      </c>
      <c r="E54" s="72">
        <f t="shared" si="11"/>
        <v>0</v>
      </c>
      <c r="F54" s="72">
        <f t="shared" si="11"/>
        <v>0</v>
      </c>
      <c r="G54" s="72">
        <f t="shared" si="11"/>
        <v>0</v>
      </c>
      <c r="H54" s="72">
        <f t="shared" si="11"/>
        <v>0</v>
      </c>
      <c r="I54" s="72">
        <f t="shared" si="11"/>
        <v>0</v>
      </c>
      <c r="J54" s="72">
        <f t="shared" si="11"/>
        <v>0</v>
      </c>
      <c r="K54" s="72">
        <f t="shared" si="11"/>
        <v>0</v>
      </c>
      <c r="L54" s="72">
        <f t="shared" si="11"/>
        <v>0</v>
      </c>
      <c r="M54" s="87">
        <f t="shared" si="4"/>
        <v>0</v>
      </c>
      <c r="N54" s="86"/>
      <c r="O54" s="86"/>
      <c r="P54" s="86"/>
      <c r="Q54" s="86"/>
      <c r="R54" s="86"/>
      <c r="S54" s="86"/>
    </row>
    <row r="55" ht="15.15" outlineLevel="1" spans="1:19">
      <c r="A55" s="61" t="s">
        <v>101</v>
      </c>
      <c r="B55" s="62"/>
      <c r="C55" s="62">
        <f>SUM(C52:C53)</f>
        <v>0</v>
      </c>
      <c r="D55" s="62">
        <f t="shared" ref="D55:L55" si="12">SUM(D52:D53)</f>
        <v>0</v>
      </c>
      <c r="E55" s="62">
        <f t="shared" si="12"/>
        <v>0</v>
      </c>
      <c r="F55" s="62">
        <f t="shared" si="12"/>
        <v>0</v>
      </c>
      <c r="G55" s="62">
        <f t="shared" si="12"/>
        <v>0</v>
      </c>
      <c r="H55" s="62">
        <f t="shared" si="12"/>
        <v>0</v>
      </c>
      <c r="I55" s="62">
        <f t="shared" si="12"/>
        <v>0</v>
      </c>
      <c r="J55" s="62">
        <f t="shared" si="12"/>
        <v>0</v>
      </c>
      <c r="K55" s="62">
        <f t="shared" si="12"/>
        <v>0</v>
      </c>
      <c r="L55" s="62">
        <f t="shared" si="12"/>
        <v>0</v>
      </c>
      <c r="M55" s="87">
        <f t="shared" si="4"/>
        <v>0</v>
      </c>
      <c r="N55" s="86"/>
      <c r="O55" s="86"/>
      <c r="P55" s="86"/>
      <c r="Q55" s="86"/>
      <c r="R55" s="86"/>
      <c r="S55" s="86"/>
    </row>
    <row r="56" outlineLevel="1" spans="14:19">
      <c r="N56" s="86"/>
      <c r="O56" s="86"/>
      <c r="P56" s="86"/>
      <c r="Q56" s="86"/>
      <c r="R56" s="86"/>
      <c r="S56" s="86"/>
    </row>
    <row r="57" outlineLevel="1" spans="14:19">
      <c r="N57" s="86"/>
      <c r="O57" s="86"/>
      <c r="P57" s="86"/>
      <c r="Q57" s="86"/>
      <c r="R57" s="86"/>
      <c r="S57" s="86"/>
    </row>
    <row r="58" outlineLevel="1" spans="14:19">
      <c r="N58" s="86"/>
      <c r="O58" s="86"/>
      <c r="P58" s="86"/>
      <c r="Q58" s="86"/>
      <c r="R58" s="86"/>
      <c r="S58" s="86"/>
    </row>
    <row r="59" outlineLevel="1" spans="14:19">
      <c r="N59" s="86"/>
      <c r="O59" s="86"/>
      <c r="P59" s="86"/>
      <c r="Q59" s="86"/>
      <c r="R59" s="86"/>
      <c r="S59" s="86"/>
    </row>
    <row r="60" outlineLevel="1" spans="14:19">
      <c r="N60" s="86"/>
      <c r="O60" s="86"/>
      <c r="P60" s="86"/>
      <c r="Q60" s="86"/>
      <c r="R60" s="86"/>
      <c r="S60" s="86"/>
    </row>
    <row r="61" outlineLevel="1" spans="14:19">
      <c r="N61" s="86"/>
      <c r="O61" s="86"/>
      <c r="P61" s="86"/>
      <c r="Q61" s="86"/>
      <c r="R61" s="86"/>
      <c r="S61" s="86"/>
    </row>
    <row r="62" outlineLevel="1" spans="14:19">
      <c r="N62" s="86"/>
      <c r="O62" s="86"/>
      <c r="P62" s="86"/>
      <c r="Q62" s="86"/>
      <c r="R62" s="86"/>
      <c r="S62" s="86"/>
    </row>
    <row r="63" outlineLevel="1" spans="14:19">
      <c r="N63" s="86"/>
      <c r="O63" s="86"/>
      <c r="P63" s="86"/>
      <c r="Q63" s="86"/>
      <c r="R63" s="86"/>
      <c r="S63" s="86"/>
    </row>
    <row r="64" outlineLevel="1" spans="14:19">
      <c r="N64" s="86"/>
      <c r="O64" s="86"/>
      <c r="P64" s="86"/>
      <c r="Q64" s="86"/>
      <c r="R64" s="86"/>
      <c r="S64" s="86"/>
    </row>
    <row r="65" outlineLevel="1" spans="14:19">
      <c r="N65" s="86"/>
      <c r="O65" s="86"/>
      <c r="P65" s="86"/>
      <c r="Q65" s="86"/>
      <c r="R65" s="86"/>
      <c r="S65" s="86"/>
    </row>
    <row r="66" outlineLevel="1" spans="14:19">
      <c r="N66" s="86"/>
      <c r="O66" s="86"/>
      <c r="P66" s="86"/>
      <c r="Q66" s="86"/>
      <c r="R66" s="86"/>
      <c r="S66" s="86"/>
    </row>
    <row r="67" outlineLevel="1" spans="14:19">
      <c r="N67" s="86"/>
      <c r="O67" s="86"/>
      <c r="P67" s="86"/>
      <c r="Q67" s="86"/>
      <c r="R67" s="86"/>
      <c r="S67" s="86"/>
    </row>
    <row r="68" outlineLevel="1" spans="14:19">
      <c r="N68" s="86"/>
      <c r="O68" s="86"/>
      <c r="P68" s="86"/>
      <c r="Q68" s="86"/>
      <c r="R68" s="86"/>
      <c r="S68" s="86"/>
    </row>
    <row r="69" outlineLevel="1" spans="14:19">
      <c r="N69" s="86"/>
      <c r="O69" s="86"/>
      <c r="P69" s="86"/>
      <c r="Q69" s="86"/>
      <c r="R69" s="86"/>
      <c r="S69" s="86"/>
    </row>
    <row r="70" outlineLevel="1" spans="14:19">
      <c r="N70" s="86"/>
      <c r="O70" s="86"/>
      <c r="P70" s="86"/>
      <c r="Q70" s="86"/>
      <c r="R70" s="86"/>
      <c r="S70" s="86"/>
    </row>
    <row r="71" outlineLevel="1" spans="14:19">
      <c r="N71" s="86"/>
      <c r="O71" s="86"/>
      <c r="P71" s="86"/>
      <c r="Q71" s="86"/>
      <c r="R71" s="86"/>
      <c r="S71" s="86"/>
    </row>
  </sheetData>
  <autoFilter ref="A1:N71">
    <extLst/>
  </autoFilter>
  <mergeCells count="21">
    <mergeCell ref="N33:R33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4:B44"/>
    <mergeCell ref="A45:B45"/>
    <mergeCell ref="A46:B46"/>
    <mergeCell ref="A47:B47"/>
    <mergeCell ref="A48:B48"/>
    <mergeCell ref="A49:B49"/>
    <mergeCell ref="A51:B51"/>
    <mergeCell ref="A52:B52"/>
    <mergeCell ref="A53:B53"/>
    <mergeCell ref="A54:B54"/>
    <mergeCell ref="A55:B55"/>
  </mergeCells>
  <conditionalFormatting sqref="A2:L32">
    <cfRule type="expression" dxfId="2" priority="1">
      <formula>$M2="周末"</formula>
    </cfRule>
  </conditionalFormatting>
  <dataValidations count="2">
    <dataValidation type="list" allowBlank="1" showInputMessage="1" showErrorMessage="1" sqref="C33:L33">
      <formula1>$R$1:$R$11</formula1>
    </dataValidation>
    <dataValidation type="list" allowBlank="1" showInputMessage="1" showErrorMessage="1" sqref="C2:L32">
      <formula1>$S$1:$S$11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FFFF00"/>
    <outlinePr summaryBelow="0" summaryRight="0"/>
  </sheetPr>
  <dimension ref="A1:S71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C2" sqref="C2"/>
    </sheetView>
  </sheetViews>
  <sheetFormatPr defaultColWidth="9.81481481481481" defaultRowHeight="14.4"/>
  <cols>
    <col min="1" max="1" width="13.6666666666667" style="46" customWidth="1"/>
    <col min="2" max="2" width="14.1111111111111" style="46" customWidth="1" outlineLevel="1"/>
    <col min="3" max="12" width="14" style="46" customWidth="1" outlineLevel="1"/>
    <col min="13" max="13" width="9.81481481481481" style="46" customWidth="1"/>
    <col min="14" max="14" width="9.66666666666667" style="46" customWidth="1" collapsed="1"/>
    <col min="15" max="15" width="15.5555555555556" style="46" hidden="1" customWidth="1" outlineLevel="1"/>
    <col min="16" max="16" width="13.4444444444444" style="46" hidden="1" customWidth="1" outlineLevel="1"/>
    <col min="17" max="17" width="13.7777777777778" style="46" hidden="1" customWidth="1" outlineLevel="1"/>
    <col min="18" max="19" width="13.4444444444444" style="44" hidden="1" customWidth="1" outlineLevel="1"/>
    <col min="20" max="16384" width="9.81481481481481" style="47"/>
  </cols>
  <sheetData>
    <row r="1" s="44" customFormat="1" ht="25.5" customHeight="1" spans="1:19">
      <c r="A1" s="48" t="s">
        <v>52</v>
      </c>
      <c r="B1" s="48" t="s">
        <v>53</v>
      </c>
      <c r="C1" s="48" t="str">
        <f>工作计划表!C2</f>
        <v>张强军</v>
      </c>
      <c r="D1" s="48" t="str">
        <f>工作计划表!D2</f>
        <v>陈剑武</v>
      </c>
      <c r="E1" s="48" t="str">
        <f>工作计划表!E2</f>
        <v>李小燕</v>
      </c>
      <c r="F1" s="48" t="str">
        <f>工作计划表!F2</f>
        <v>张晓豆</v>
      </c>
      <c r="G1" s="48" t="str">
        <f>工作计划表!G2</f>
        <v>尚之腾</v>
      </c>
      <c r="H1" s="48" t="str">
        <f>工作计划表!H2</f>
        <v>闫浩</v>
      </c>
      <c r="I1" s="48" t="str">
        <f>工作计划表!I2</f>
        <v>苏转转</v>
      </c>
      <c r="J1" s="48" t="str">
        <f>工作计划表!J2</f>
        <v>刘雨</v>
      </c>
      <c r="K1" s="48">
        <f>工作计划表!K2</f>
        <v>0</v>
      </c>
      <c r="L1" s="48">
        <f>工作计划表!L2</f>
        <v>0</v>
      </c>
      <c r="M1" s="73" t="str">
        <f>'考勤辅助表-上午'!M1</f>
        <v>是否周末</v>
      </c>
      <c r="N1" s="74" t="str">
        <f>'考勤辅助表-上午'!N1</f>
        <v>周期序号</v>
      </c>
      <c r="O1" s="75" t="str">
        <f>'考勤辅助表-上午'!O1</f>
        <v>周期</v>
      </c>
      <c r="P1" s="73" t="str">
        <f>'考勤辅助表-上午'!P1</f>
        <v>周期序号</v>
      </c>
      <c r="Q1" s="75" t="str">
        <f>'考勤辅助表-上午'!Q1</f>
        <v>周期</v>
      </c>
      <c r="R1" s="90" t="str">
        <f>'考勤辅助表-上午'!R1</f>
        <v>姓名</v>
      </c>
      <c r="S1" s="90" t="str">
        <f>'考勤辅助表-上午'!S1</f>
        <v>出差外勤</v>
      </c>
    </row>
    <row r="2" s="44" customFormat="1" ht="24.75" customHeight="1" outlineLevel="1" spans="1:19">
      <c r="A2" s="49">
        <f>DATE(2023,程序表!C2,1)</f>
        <v>45139</v>
      </c>
      <c r="B2" s="50" t="str">
        <f t="shared" ref="B2:B31" si="0">"星期"&amp;CHOOSE(WEEKDAY($A2,2),"一","二","三","四","五","六","日")</f>
        <v>星期二</v>
      </c>
      <c r="C2" s="51">
        <f>'考勤辅助表-上午'!C2</f>
        <v>0</v>
      </c>
      <c r="D2" s="51">
        <f>'考勤辅助表-上午'!D2</f>
        <v>0</v>
      </c>
      <c r="E2" s="51">
        <f>'考勤辅助表-上午'!E2</f>
        <v>0</v>
      </c>
      <c r="F2" s="51">
        <f>'考勤辅助表-上午'!F2</f>
        <v>0</v>
      </c>
      <c r="G2" s="51">
        <f>'考勤辅助表-上午'!G2</f>
        <v>0</v>
      </c>
      <c r="H2" s="51">
        <f>'考勤辅助表-上午'!H2</f>
        <v>0</v>
      </c>
      <c r="I2" s="51">
        <f>'考勤辅助表-上午'!I2</f>
        <v>0</v>
      </c>
      <c r="J2" s="51">
        <f>'考勤辅助表-上午'!J2</f>
        <v>0</v>
      </c>
      <c r="K2" s="51">
        <f>'考勤辅助表-上午'!K2</f>
        <v>0</v>
      </c>
      <c r="L2" s="51">
        <f>'考勤辅助表-上午'!L2</f>
        <v>0</v>
      </c>
      <c r="M2" s="76" t="str">
        <f>'考勤辅助表-上午'!M2</f>
        <v>工作日</v>
      </c>
      <c r="N2" s="77">
        <f>'考勤辅助表-上午'!N2</f>
        <v>1</v>
      </c>
      <c r="O2" s="78" t="str">
        <f>'考勤辅助表-上午'!O2</f>
        <v>8.1-8.6</v>
      </c>
      <c r="P2" s="79">
        <f>'考勤辅助表-上午'!P2</f>
        <v>1</v>
      </c>
      <c r="Q2" s="78" t="str">
        <f>'考勤辅助表-上午'!Q2</f>
        <v>8.1-8.6</v>
      </c>
      <c r="R2" s="91" t="str">
        <f ca="1">'考勤辅助表-上午'!R2</f>
        <v>张强军</v>
      </c>
      <c r="S2" s="91" t="str">
        <f>'考勤辅助表-上午'!S2</f>
        <v>市内外勤</v>
      </c>
    </row>
    <row r="3" s="44" customFormat="1" ht="24.75" customHeight="1" outlineLevel="1" spans="1:19">
      <c r="A3" s="49">
        <f t="shared" ref="A3:A31" si="1">A2+1</f>
        <v>45140</v>
      </c>
      <c r="B3" s="50" t="str">
        <f t="shared" si="0"/>
        <v>星期三</v>
      </c>
      <c r="C3" s="51">
        <f>'考勤辅助表-上午'!C3</f>
        <v>0</v>
      </c>
      <c r="D3" s="51">
        <f>'考勤辅助表-上午'!D3</f>
        <v>0</v>
      </c>
      <c r="E3" s="51">
        <f>'考勤辅助表-上午'!E3</f>
        <v>0</v>
      </c>
      <c r="F3" s="51">
        <f>'考勤辅助表-上午'!F3</f>
        <v>0</v>
      </c>
      <c r="G3" s="51">
        <f>'考勤辅助表-上午'!G3</f>
        <v>0</v>
      </c>
      <c r="H3" s="51">
        <f>'考勤辅助表-上午'!H3</f>
        <v>0</v>
      </c>
      <c r="I3" s="51">
        <f>'考勤辅助表-上午'!I3</f>
        <v>0</v>
      </c>
      <c r="J3" s="51">
        <f>'考勤辅助表-上午'!J3</f>
        <v>0</v>
      </c>
      <c r="K3" s="51">
        <f>'考勤辅助表-上午'!K3</f>
        <v>0</v>
      </c>
      <c r="L3" s="51">
        <f>'考勤辅助表-上午'!L3</f>
        <v>0</v>
      </c>
      <c r="M3" s="76" t="str">
        <f>'考勤辅助表-上午'!M3</f>
        <v>工作日</v>
      </c>
      <c r="N3" s="77">
        <f>'考勤辅助表-上午'!N3</f>
        <v>1</v>
      </c>
      <c r="O3" s="78" t="str">
        <f>'考勤辅助表-上午'!O3</f>
        <v>8.1-8.6</v>
      </c>
      <c r="P3" s="79">
        <f>'考勤辅助表-上午'!P3</f>
        <v>2</v>
      </c>
      <c r="Q3" s="78" t="str">
        <f>'考勤辅助表-上午'!Q3</f>
        <v>8.7-8.13</v>
      </c>
      <c r="R3" s="91" t="str">
        <f ca="1">'考勤辅助表-上午'!R3</f>
        <v>陈剑武</v>
      </c>
      <c r="S3" s="91" t="str">
        <f>'考勤辅助表-上午'!S3</f>
        <v>内勤</v>
      </c>
    </row>
    <row r="4" s="44" customFormat="1" ht="24.75" customHeight="1" outlineLevel="1" spans="1:19">
      <c r="A4" s="49">
        <f t="shared" si="1"/>
        <v>45141</v>
      </c>
      <c r="B4" s="50" t="str">
        <f t="shared" si="0"/>
        <v>星期四</v>
      </c>
      <c r="C4" s="51">
        <f>'考勤辅助表-上午'!C4</f>
        <v>0</v>
      </c>
      <c r="D4" s="51">
        <f>'考勤辅助表-上午'!D4</f>
        <v>0</v>
      </c>
      <c r="E4" s="51">
        <f>'考勤辅助表-上午'!E4</f>
        <v>0</v>
      </c>
      <c r="F4" s="51">
        <f>'考勤辅助表-上午'!F4</f>
        <v>0</v>
      </c>
      <c r="G4" s="51">
        <f>'考勤辅助表-上午'!G4</f>
        <v>0</v>
      </c>
      <c r="H4" s="51">
        <f>'考勤辅助表-上午'!H4</f>
        <v>0</v>
      </c>
      <c r="I4" s="51">
        <f>'考勤辅助表-上午'!I4</f>
        <v>0</v>
      </c>
      <c r="J4" s="51">
        <f>'考勤辅助表-上午'!J4</f>
        <v>0</v>
      </c>
      <c r="K4" s="51">
        <f>'考勤辅助表-上午'!K4</f>
        <v>0</v>
      </c>
      <c r="L4" s="51">
        <f>'考勤辅助表-上午'!L4</f>
        <v>0</v>
      </c>
      <c r="M4" s="76" t="str">
        <f>'考勤辅助表-上午'!M4</f>
        <v>工作日</v>
      </c>
      <c r="N4" s="77">
        <f>'考勤辅助表-上午'!N4</f>
        <v>1</v>
      </c>
      <c r="O4" s="78" t="str">
        <f>'考勤辅助表-上午'!O4</f>
        <v>8.1-8.6</v>
      </c>
      <c r="P4" s="79">
        <f>'考勤辅助表-上午'!P4</f>
        <v>3</v>
      </c>
      <c r="Q4" s="78" t="str">
        <f>'考勤辅助表-上午'!Q4</f>
        <v>8.14-8.20</v>
      </c>
      <c r="R4" s="91" t="str">
        <f ca="1">'考勤辅助表-上午'!R4</f>
        <v>李小燕</v>
      </c>
      <c r="S4" s="91" t="str">
        <f>'考勤辅助表-上午'!S4</f>
        <v>出差外勤加班</v>
      </c>
    </row>
    <row r="5" s="44" customFormat="1" ht="24.75" customHeight="1" outlineLevel="1" spans="1:19">
      <c r="A5" s="49">
        <f t="shared" si="1"/>
        <v>45142</v>
      </c>
      <c r="B5" s="50" t="str">
        <f t="shared" si="0"/>
        <v>星期五</v>
      </c>
      <c r="C5" s="51">
        <f>'考勤辅助表-上午'!C5</f>
        <v>0</v>
      </c>
      <c r="D5" s="51">
        <f>'考勤辅助表-上午'!D5</f>
        <v>0</v>
      </c>
      <c r="E5" s="51">
        <f>'考勤辅助表-上午'!E5</f>
        <v>0</v>
      </c>
      <c r="F5" s="51">
        <f>'考勤辅助表-上午'!F5</f>
        <v>0</v>
      </c>
      <c r="G5" s="51">
        <f>'考勤辅助表-上午'!G5</f>
        <v>0</v>
      </c>
      <c r="H5" s="51">
        <f>'考勤辅助表-上午'!H5</f>
        <v>0</v>
      </c>
      <c r="I5" s="51">
        <f>'考勤辅助表-上午'!I5</f>
        <v>0</v>
      </c>
      <c r="J5" s="51">
        <f>'考勤辅助表-上午'!J5</f>
        <v>0</v>
      </c>
      <c r="K5" s="51">
        <f>'考勤辅助表-上午'!K5</f>
        <v>0</v>
      </c>
      <c r="L5" s="51">
        <f>'考勤辅助表-上午'!L5</f>
        <v>0</v>
      </c>
      <c r="M5" s="76" t="str">
        <f>'考勤辅助表-上午'!M5</f>
        <v>工作日</v>
      </c>
      <c r="N5" s="77">
        <f>'考勤辅助表-上午'!N5</f>
        <v>1</v>
      </c>
      <c r="O5" s="78" t="str">
        <f>'考勤辅助表-上午'!O5</f>
        <v>8.1-8.6</v>
      </c>
      <c r="P5" s="79">
        <f>'考勤辅助表-上午'!P5</f>
        <v>4</v>
      </c>
      <c r="Q5" s="78" t="str">
        <f>'考勤辅助表-上午'!Q5</f>
        <v>8.21-8.27</v>
      </c>
      <c r="R5" s="91" t="str">
        <f ca="1">'考勤辅助表-上午'!R5</f>
        <v>张晓豆</v>
      </c>
      <c r="S5" s="91" t="str">
        <f>'考勤辅助表-上午'!S5</f>
        <v>市内外勤加班</v>
      </c>
    </row>
    <row r="6" s="44" customFormat="1" ht="24.75" customHeight="1" outlineLevel="1" spans="1:19">
      <c r="A6" s="49">
        <f t="shared" si="1"/>
        <v>45143</v>
      </c>
      <c r="B6" s="50" t="str">
        <f t="shared" si="0"/>
        <v>星期六</v>
      </c>
      <c r="C6" s="51">
        <f>'考勤辅助表-上午'!C6</f>
        <v>0</v>
      </c>
      <c r="D6" s="51">
        <f>'考勤辅助表-上午'!D6</f>
        <v>0</v>
      </c>
      <c r="E6" s="51">
        <f>'考勤辅助表-上午'!E6</f>
        <v>0</v>
      </c>
      <c r="F6" s="51">
        <f>'考勤辅助表-上午'!F6</f>
        <v>0</v>
      </c>
      <c r="G6" s="51">
        <f>'考勤辅助表-上午'!G6</f>
        <v>0</v>
      </c>
      <c r="H6" s="51">
        <f>'考勤辅助表-上午'!H6</f>
        <v>0</v>
      </c>
      <c r="I6" s="51">
        <f>'考勤辅助表-上午'!I6</f>
        <v>0</v>
      </c>
      <c r="J6" s="51">
        <f>'考勤辅助表-上午'!J6</f>
        <v>0</v>
      </c>
      <c r="K6" s="51">
        <f>'考勤辅助表-上午'!K6</f>
        <v>0</v>
      </c>
      <c r="L6" s="51">
        <f>'考勤辅助表-上午'!L6</f>
        <v>0</v>
      </c>
      <c r="M6" s="76" t="str">
        <f>'考勤辅助表-上午'!M6</f>
        <v>周末</v>
      </c>
      <c r="N6" s="77">
        <f>'考勤辅助表-上午'!N6</f>
        <v>1</v>
      </c>
      <c r="O6" s="78" t="str">
        <f>'考勤辅助表-上午'!O6</f>
        <v>8.1-8.6</v>
      </c>
      <c r="P6" s="79">
        <f>'考勤辅助表-上午'!P6</f>
        <v>5</v>
      </c>
      <c r="Q6" s="78" t="str">
        <f>'考勤辅助表-上午'!Q6</f>
        <v>8.28-8.31</v>
      </c>
      <c r="R6" s="91" t="str">
        <f ca="1">'考勤辅助表-上午'!R6</f>
        <v>尚之腾</v>
      </c>
      <c r="S6" s="91" t="str">
        <f>'考勤辅助表-上午'!S6</f>
        <v>内勤加班</v>
      </c>
    </row>
    <row r="7" s="44" customFormat="1" ht="24.75" customHeight="1" outlineLevel="1" spans="1:19">
      <c r="A7" s="49">
        <f t="shared" si="1"/>
        <v>45144</v>
      </c>
      <c r="B7" s="50" t="str">
        <f t="shared" si="0"/>
        <v>星期日</v>
      </c>
      <c r="C7" s="51">
        <f>'考勤辅助表-上午'!C7</f>
        <v>0</v>
      </c>
      <c r="D7" s="51">
        <f>'考勤辅助表-上午'!D7</f>
        <v>0</v>
      </c>
      <c r="E7" s="51">
        <f>'考勤辅助表-上午'!E7</f>
        <v>0</v>
      </c>
      <c r="F7" s="51">
        <f>'考勤辅助表-上午'!F7</f>
        <v>0</v>
      </c>
      <c r="G7" s="51">
        <f>'考勤辅助表-上午'!G7</f>
        <v>0</v>
      </c>
      <c r="H7" s="51">
        <f>'考勤辅助表-上午'!H7</f>
        <v>0</v>
      </c>
      <c r="I7" s="51">
        <f>'考勤辅助表-上午'!I7</f>
        <v>0</v>
      </c>
      <c r="J7" s="51">
        <f>'考勤辅助表-上午'!J7</f>
        <v>0</v>
      </c>
      <c r="K7" s="51">
        <f>'考勤辅助表-上午'!K7</f>
        <v>0</v>
      </c>
      <c r="L7" s="51">
        <f>'考勤辅助表-上午'!L7</f>
        <v>0</v>
      </c>
      <c r="M7" s="76" t="str">
        <f>'考勤辅助表-上午'!M7</f>
        <v>周末</v>
      </c>
      <c r="N7" s="77">
        <f>'考勤辅助表-上午'!N7</f>
        <v>1</v>
      </c>
      <c r="O7" s="78" t="str">
        <f>'考勤辅助表-上午'!O7</f>
        <v>8.1-8.6</v>
      </c>
      <c r="P7" s="80">
        <f>'考勤辅助表-上午'!P7</f>
        <v>6</v>
      </c>
      <c r="Q7" s="92">
        <f>'考勤辅助表-上午'!Q7</f>
        <v>0</v>
      </c>
      <c r="R7" s="91" t="str">
        <f ca="1">'考勤辅助表-上午'!R7</f>
        <v>闫浩</v>
      </c>
      <c r="S7" s="91" t="str">
        <f>'考勤辅助表-上午'!S7</f>
        <v>事假</v>
      </c>
    </row>
    <row r="8" s="44" customFormat="1" ht="24.75" customHeight="1" outlineLevel="1" spans="1:19">
      <c r="A8" s="49">
        <f t="shared" si="1"/>
        <v>45145</v>
      </c>
      <c r="B8" s="50" t="str">
        <f t="shared" si="0"/>
        <v>星期一</v>
      </c>
      <c r="C8" s="51">
        <f>'考勤辅助表-上午'!C8</f>
        <v>0</v>
      </c>
      <c r="D8" s="51">
        <f>'考勤辅助表-上午'!D8</f>
        <v>0</v>
      </c>
      <c r="E8" s="51">
        <f>'考勤辅助表-上午'!E8</f>
        <v>0</v>
      </c>
      <c r="F8" s="51">
        <f>'考勤辅助表-上午'!F8</f>
        <v>0</v>
      </c>
      <c r="G8" s="51">
        <f>'考勤辅助表-上午'!G8</f>
        <v>0</v>
      </c>
      <c r="H8" s="51">
        <f>'考勤辅助表-上午'!H8</f>
        <v>0</v>
      </c>
      <c r="I8" s="51">
        <f>'考勤辅助表-上午'!I8</f>
        <v>0</v>
      </c>
      <c r="J8" s="51">
        <f>'考勤辅助表-上午'!J8</f>
        <v>0</v>
      </c>
      <c r="K8" s="51">
        <f>'考勤辅助表-上午'!K8</f>
        <v>0</v>
      </c>
      <c r="L8" s="51">
        <f>'考勤辅助表-上午'!L8</f>
        <v>0</v>
      </c>
      <c r="M8" s="76" t="str">
        <f>'考勤辅助表-上午'!M8</f>
        <v>工作日</v>
      </c>
      <c r="N8" s="77">
        <f>'考勤辅助表-上午'!N8</f>
        <v>2</v>
      </c>
      <c r="O8" s="78" t="str">
        <f>'考勤辅助表-上午'!O8</f>
        <v>8.7-8.13</v>
      </c>
      <c r="P8" s="81"/>
      <c r="Q8" s="46"/>
      <c r="R8" s="91" t="str">
        <f ca="1">'考勤辅助表-上午'!R8</f>
        <v>苏转转</v>
      </c>
      <c r="S8" s="91" t="str">
        <f>'考勤辅助表-上午'!S8</f>
        <v>休息</v>
      </c>
    </row>
    <row r="9" s="44" customFormat="1" ht="25.5" customHeight="1" outlineLevel="1" spans="1:19">
      <c r="A9" s="49">
        <f t="shared" si="1"/>
        <v>45146</v>
      </c>
      <c r="B9" s="50" t="str">
        <f t="shared" si="0"/>
        <v>星期二</v>
      </c>
      <c r="C9" s="51">
        <f>'考勤辅助表-上午'!C9</f>
        <v>0</v>
      </c>
      <c r="D9" s="51">
        <f>'考勤辅助表-上午'!D9</f>
        <v>0</v>
      </c>
      <c r="E9" s="51">
        <f>'考勤辅助表-上午'!E9</f>
        <v>0</v>
      </c>
      <c r="F9" s="51">
        <f>'考勤辅助表-上午'!F9</f>
        <v>0</v>
      </c>
      <c r="G9" s="51">
        <f>'考勤辅助表-上午'!G9</f>
        <v>0</v>
      </c>
      <c r="H9" s="51">
        <f>'考勤辅助表-上午'!H9</f>
        <v>0</v>
      </c>
      <c r="I9" s="51">
        <f>'考勤辅助表-上午'!I9</f>
        <v>0</v>
      </c>
      <c r="J9" s="51">
        <f>'考勤辅助表-上午'!J9</f>
        <v>0</v>
      </c>
      <c r="K9" s="51">
        <f>'考勤辅助表-上午'!K9</f>
        <v>0</v>
      </c>
      <c r="L9" s="51">
        <f>'考勤辅助表-上午'!L9</f>
        <v>0</v>
      </c>
      <c r="M9" s="76" t="str">
        <f>'考勤辅助表-上午'!M9</f>
        <v>工作日</v>
      </c>
      <c r="N9" s="77">
        <f>'考勤辅助表-上午'!N9</f>
        <v>2</v>
      </c>
      <c r="O9" s="78" t="str">
        <f>'考勤辅助表-上午'!O9</f>
        <v>8.7-8.13</v>
      </c>
      <c r="P9" s="81"/>
      <c r="Q9" s="46"/>
      <c r="R9" s="91" t="str">
        <f ca="1">'考勤辅助表-上午'!R9</f>
        <v>刘雨</v>
      </c>
      <c r="S9" s="91" t="str">
        <f>'考勤辅助表-上午'!S9</f>
        <v>年假</v>
      </c>
    </row>
    <row r="10" s="44" customFormat="1" ht="22.5" customHeight="1" outlineLevel="1" spans="1:19">
      <c r="A10" s="49">
        <f t="shared" si="1"/>
        <v>45147</v>
      </c>
      <c r="B10" s="50" t="str">
        <f t="shared" si="0"/>
        <v>星期三</v>
      </c>
      <c r="C10" s="51">
        <f>'考勤辅助表-上午'!C10</f>
        <v>0</v>
      </c>
      <c r="D10" s="51">
        <f>'考勤辅助表-上午'!D10</f>
        <v>0</v>
      </c>
      <c r="E10" s="51">
        <f>'考勤辅助表-上午'!E10</f>
        <v>0</v>
      </c>
      <c r="F10" s="51">
        <f>'考勤辅助表-上午'!F10</f>
        <v>0</v>
      </c>
      <c r="G10" s="51">
        <f>'考勤辅助表-上午'!G10</f>
        <v>0</v>
      </c>
      <c r="H10" s="51">
        <f>'考勤辅助表-上午'!H10</f>
        <v>0</v>
      </c>
      <c r="I10" s="51">
        <f>'考勤辅助表-上午'!I10</f>
        <v>0</v>
      </c>
      <c r="J10" s="51">
        <f>'考勤辅助表-上午'!J10</f>
        <v>0</v>
      </c>
      <c r="K10" s="51">
        <f>'考勤辅助表-上午'!K10</f>
        <v>0</v>
      </c>
      <c r="L10" s="51">
        <f>'考勤辅助表-上午'!L10</f>
        <v>0</v>
      </c>
      <c r="M10" s="76" t="str">
        <f>'考勤辅助表-上午'!M10</f>
        <v>工作日</v>
      </c>
      <c r="N10" s="77">
        <f>'考勤辅助表-上午'!N10</f>
        <v>2</v>
      </c>
      <c r="O10" s="78" t="str">
        <f>'考勤辅助表-上午'!O10</f>
        <v>8.7-8.13</v>
      </c>
      <c r="P10" s="81"/>
      <c r="Q10" s="46"/>
      <c r="R10" s="91">
        <f ca="1">'考勤辅助表-上午'!R10</f>
        <v>0</v>
      </c>
      <c r="S10" s="91" t="str">
        <f>'考勤辅助表-上午'!S10</f>
        <v>病假</v>
      </c>
    </row>
    <row r="11" s="44" customFormat="1" ht="22.5" customHeight="1" outlineLevel="1" spans="1:19">
      <c r="A11" s="49">
        <f t="shared" si="1"/>
        <v>45148</v>
      </c>
      <c r="B11" s="50" t="str">
        <f t="shared" si="0"/>
        <v>星期四</v>
      </c>
      <c r="C11" s="51">
        <f>'考勤辅助表-上午'!C11</f>
        <v>0</v>
      </c>
      <c r="D11" s="51">
        <f>'考勤辅助表-上午'!D11</f>
        <v>0</v>
      </c>
      <c r="E11" s="51">
        <f>'考勤辅助表-上午'!E11</f>
        <v>0</v>
      </c>
      <c r="F11" s="51">
        <f>'考勤辅助表-上午'!F11</f>
        <v>0</v>
      </c>
      <c r="G11" s="51">
        <f>'考勤辅助表-上午'!G11</f>
        <v>0</v>
      </c>
      <c r="H11" s="51">
        <f>'考勤辅助表-上午'!H11</f>
        <v>0</v>
      </c>
      <c r="I11" s="51">
        <f>'考勤辅助表-上午'!I11</f>
        <v>0</v>
      </c>
      <c r="J11" s="51">
        <f>'考勤辅助表-上午'!J11</f>
        <v>0</v>
      </c>
      <c r="K11" s="51">
        <f>'考勤辅助表-上午'!K11</f>
        <v>0</v>
      </c>
      <c r="L11" s="51">
        <f>'考勤辅助表-上午'!L11</f>
        <v>0</v>
      </c>
      <c r="M11" s="76" t="str">
        <f>'考勤辅助表-上午'!M11</f>
        <v>工作日</v>
      </c>
      <c r="N11" s="77">
        <f>'考勤辅助表-上午'!N11</f>
        <v>2</v>
      </c>
      <c r="O11" s="78" t="str">
        <f>'考勤辅助表-上午'!O11</f>
        <v>8.7-8.13</v>
      </c>
      <c r="P11" s="81"/>
      <c r="R11" s="93">
        <f ca="1">'考勤辅助表-上午'!R11</f>
        <v>0</v>
      </c>
      <c r="S11" s="93" t="str">
        <f>'考勤辅助表-上午'!S11</f>
        <v>所内培训</v>
      </c>
    </row>
    <row r="12" s="44" customFormat="1" ht="23.25" customHeight="1" outlineLevel="1" spans="1:18">
      <c r="A12" s="49">
        <f t="shared" si="1"/>
        <v>45149</v>
      </c>
      <c r="B12" s="50" t="str">
        <f t="shared" si="0"/>
        <v>星期五</v>
      </c>
      <c r="C12" s="52">
        <f>'考勤辅助表-上午'!C12</f>
        <v>0</v>
      </c>
      <c r="D12" s="51">
        <f>'考勤辅助表-上午'!D12</f>
        <v>0</v>
      </c>
      <c r="E12" s="52">
        <f>'考勤辅助表-上午'!E12</f>
        <v>0</v>
      </c>
      <c r="F12" s="52">
        <f>'考勤辅助表-上午'!F12</f>
        <v>0</v>
      </c>
      <c r="G12" s="52">
        <f>'考勤辅助表-上午'!G12</f>
        <v>0</v>
      </c>
      <c r="H12" s="52">
        <f>'考勤辅助表-上午'!H12</f>
        <v>0</v>
      </c>
      <c r="I12" s="52">
        <f>'考勤辅助表-上午'!I12</f>
        <v>0</v>
      </c>
      <c r="J12" s="52">
        <f>'考勤辅助表-上午'!J12</f>
        <v>0</v>
      </c>
      <c r="K12" s="52">
        <f>'考勤辅助表-上午'!K12</f>
        <v>0</v>
      </c>
      <c r="L12" s="52">
        <f>'考勤辅助表-上午'!L12</f>
        <v>0</v>
      </c>
      <c r="M12" s="76" t="str">
        <f>'考勤辅助表-上午'!M12</f>
        <v>工作日</v>
      </c>
      <c r="N12" s="77">
        <f>'考勤辅助表-上午'!N12</f>
        <v>2</v>
      </c>
      <c r="O12" s="78" t="str">
        <f>'考勤辅助表-上午'!O12</f>
        <v>8.7-8.13</v>
      </c>
      <c r="P12" s="81"/>
      <c r="R12" s="46"/>
    </row>
    <row r="13" s="44" customFormat="1" ht="23.25" customHeight="1" outlineLevel="1" spans="1:18">
      <c r="A13" s="49">
        <f t="shared" si="1"/>
        <v>45150</v>
      </c>
      <c r="B13" s="50" t="str">
        <f t="shared" si="0"/>
        <v>星期六</v>
      </c>
      <c r="C13" s="52">
        <f>'考勤辅助表-上午'!C13</f>
        <v>0</v>
      </c>
      <c r="D13" s="51">
        <f>'考勤辅助表-上午'!D13</f>
        <v>0</v>
      </c>
      <c r="E13" s="52">
        <f>'考勤辅助表-上午'!E13</f>
        <v>0</v>
      </c>
      <c r="F13" s="52">
        <f>'考勤辅助表-上午'!F13</f>
        <v>0</v>
      </c>
      <c r="G13" s="52">
        <f>'考勤辅助表-上午'!G13</f>
        <v>0</v>
      </c>
      <c r="H13" s="52">
        <f>'考勤辅助表-上午'!H13</f>
        <v>0</v>
      </c>
      <c r="I13" s="52">
        <f>'考勤辅助表-上午'!I13</f>
        <v>0</v>
      </c>
      <c r="J13" s="52">
        <f>'考勤辅助表-上午'!J13</f>
        <v>0</v>
      </c>
      <c r="K13" s="52">
        <f>'考勤辅助表-上午'!K13</f>
        <v>0</v>
      </c>
      <c r="L13" s="52">
        <f>'考勤辅助表-上午'!L13</f>
        <v>0</v>
      </c>
      <c r="M13" s="76" t="str">
        <f>'考勤辅助表-上午'!M13</f>
        <v>周末</v>
      </c>
      <c r="N13" s="77">
        <f>'考勤辅助表-上午'!N13</f>
        <v>2</v>
      </c>
      <c r="O13" s="78" t="str">
        <f>'考勤辅助表-上午'!O13</f>
        <v>8.7-8.13</v>
      </c>
      <c r="P13" s="81"/>
      <c r="R13" s="46"/>
    </row>
    <row r="14" s="44" customFormat="1" ht="23.25" customHeight="1" outlineLevel="1" spans="1:18">
      <c r="A14" s="49">
        <f t="shared" si="1"/>
        <v>45151</v>
      </c>
      <c r="B14" s="50" t="str">
        <f t="shared" si="0"/>
        <v>星期日</v>
      </c>
      <c r="C14" s="51">
        <f>'考勤辅助表-上午'!C14</f>
        <v>0</v>
      </c>
      <c r="D14" s="51">
        <f>'考勤辅助表-上午'!D14</f>
        <v>0</v>
      </c>
      <c r="E14" s="51">
        <f>'考勤辅助表-上午'!E14</f>
        <v>0</v>
      </c>
      <c r="F14" s="51">
        <f>'考勤辅助表-上午'!F14</f>
        <v>0</v>
      </c>
      <c r="G14" s="51">
        <f>'考勤辅助表-上午'!G14</f>
        <v>0</v>
      </c>
      <c r="H14" s="51">
        <f>'考勤辅助表-上午'!H14</f>
        <v>0</v>
      </c>
      <c r="I14" s="51">
        <f>'考勤辅助表-上午'!I14</f>
        <v>0</v>
      </c>
      <c r="J14" s="51">
        <f>'考勤辅助表-上午'!J14</f>
        <v>0</v>
      </c>
      <c r="K14" s="51">
        <f>'考勤辅助表-上午'!K14</f>
        <v>0</v>
      </c>
      <c r="L14" s="51">
        <f>'考勤辅助表-上午'!L14</f>
        <v>0</v>
      </c>
      <c r="M14" s="76" t="str">
        <f>'考勤辅助表-上午'!M14</f>
        <v>周末</v>
      </c>
      <c r="N14" s="77">
        <f>'考勤辅助表-上午'!N14</f>
        <v>2</v>
      </c>
      <c r="O14" s="78" t="str">
        <f>'考勤辅助表-上午'!O14</f>
        <v>8.7-8.13</v>
      </c>
      <c r="P14" s="46"/>
      <c r="R14" s="46"/>
    </row>
    <row r="15" s="44" customFormat="1" ht="23.25" customHeight="1" outlineLevel="1" spans="1:18">
      <c r="A15" s="49">
        <f t="shared" si="1"/>
        <v>45152</v>
      </c>
      <c r="B15" s="50" t="str">
        <f t="shared" si="0"/>
        <v>星期一</v>
      </c>
      <c r="C15" s="51">
        <f>'考勤辅助表-上午'!C15</f>
        <v>0</v>
      </c>
      <c r="D15" s="51">
        <f>'考勤辅助表-上午'!D15</f>
        <v>0</v>
      </c>
      <c r="E15" s="51">
        <f>'考勤辅助表-上午'!E15</f>
        <v>0</v>
      </c>
      <c r="F15" s="51">
        <f>'考勤辅助表-上午'!F15</f>
        <v>0</v>
      </c>
      <c r="G15" s="51">
        <f>'考勤辅助表-上午'!G15</f>
        <v>0</v>
      </c>
      <c r="H15" s="51">
        <f>'考勤辅助表-上午'!H15</f>
        <v>0</v>
      </c>
      <c r="I15" s="51">
        <f>'考勤辅助表-上午'!I15</f>
        <v>0</v>
      </c>
      <c r="J15" s="51">
        <f>'考勤辅助表-上午'!J15</f>
        <v>0</v>
      </c>
      <c r="K15" s="51">
        <f>'考勤辅助表-上午'!K15</f>
        <v>0</v>
      </c>
      <c r="L15" s="51">
        <f>'考勤辅助表-上午'!L15</f>
        <v>0</v>
      </c>
      <c r="M15" s="76" t="str">
        <f>'考勤辅助表-上午'!M15</f>
        <v>工作日</v>
      </c>
      <c r="N15" s="77">
        <f>'考勤辅助表-上午'!N15</f>
        <v>3</v>
      </c>
      <c r="O15" s="78" t="str">
        <f>'考勤辅助表-上午'!O15</f>
        <v>8.14-8.20</v>
      </c>
      <c r="P15" s="46"/>
      <c r="R15" s="46"/>
    </row>
    <row r="16" s="44" customFormat="1" ht="23.25" customHeight="1" outlineLevel="1" spans="1:18">
      <c r="A16" s="49">
        <f t="shared" si="1"/>
        <v>45153</v>
      </c>
      <c r="B16" s="50" t="str">
        <f t="shared" si="0"/>
        <v>星期二</v>
      </c>
      <c r="C16" s="51">
        <f>'考勤辅助表-上午'!C16</f>
        <v>0</v>
      </c>
      <c r="D16" s="51">
        <f>'考勤辅助表-上午'!D16</f>
        <v>0</v>
      </c>
      <c r="E16" s="51">
        <f>'考勤辅助表-上午'!E16</f>
        <v>0</v>
      </c>
      <c r="F16" s="51">
        <f>'考勤辅助表-上午'!F16</f>
        <v>0</v>
      </c>
      <c r="G16" s="51">
        <f>'考勤辅助表-上午'!G16</f>
        <v>0</v>
      </c>
      <c r="H16" s="51">
        <f>'考勤辅助表-上午'!H16</f>
        <v>0</v>
      </c>
      <c r="I16" s="51">
        <f>'考勤辅助表-上午'!I16</f>
        <v>0</v>
      </c>
      <c r="J16" s="51">
        <f>'考勤辅助表-上午'!J16</f>
        <v>0</v>
      </c>
      <c r="K16" s="51">
        <f>'考勤辅助表-上午'!K16</f>
        <v>0</v>
      </c>
      <c r="L16" s="51">
        <f>'考勤辅助表-上午'!L16</f>
        <v>0</v>
      </c>
      <c r="M16" s="76" t="str">
        <f>'考勤辅助表-上午'!M16</f>
        <v>工作日</v>
      </c>
      <c r="N16" s="77">
        <f>'考勤辅助表-上午'!N16</f>
        <v>3</v>
      </c>
      <c r="O16" s="78" t="str">
        <f>'考勤辅助表-上午'!O16</f>
        <v>8.14-8.20</v>
      </c>
      <c r="P16" s="46"/>
      <c r="R16" s="46"/>
    </row>
    <row r="17" s="44" customFormat="1" ht="23.25" customHeight="1" outlineLevel="1" spans="1:18">
      <c r="A17" s="49">
        <f t="shared" si="1"/>
        <v>45154</v>
      </c>
      <c r="B17" s="50" t="str">
        <f t="shared" si="0"/>
        <v>星期三</v>
      </c>
      <c r="C17" s="51">
        <f>'考勤辅助表-上午'!C17</f>
        <v>0</v>
      </c>
      <c r="D17" s="51">
        <f>'考勤辅助表-上午'!D17</f>
        <v>0</v>
      </c>
      <c r="E17" s="51">
        <f>'考勤辅助表-上午'!E17</f>
        <v>0</v>
      </c>
      <c r="F17" s="51">
        <f>'考勤辅助表-上午'!F17</f>
        <v>0</v>
      </c>
      <c r="G17" s="51">
        <f>'考勤辅助表-上午'!G17</f>
        <v>0</v>
      </c>
      <c r="H17" s="51">
        <f>'考勤辅助表-上午'!H17</f>
        <v>0</v>
      </c>
      <c r="I17" s="51">
        <f>'考勤辅助表-上午'!I17</f>
        <v>0</v>
      </c>
      <c r="J17" s="51">
        <f>'考勤辅助表-上午'!J17</f>
        <v>0</v>
      </c>
      <c r="K17" s="51">
        <f>'考勤辅助表-上午'!K17</f>
        <v>0</v>
      </c>
      <c r="L17" s="51">
        <f>'考勤辅助表-上午'!L17</f>
        <v>0</v>
      </c>
      <c r="M17" s="76" t="str">
        <f>'考勤辅助表-上午'!M17</f>
        <v>工作日</v>
      </c>
      <c r="N17" s="77">
        <f>'考勤辅助表-上午'!N17</f>
        <v>3</v>
      </c>
      <c r="O17" s="78" t="str">
        <f>'考勤辅助表-上午'!O17</f>
        <v>8.14-8.20</v>
      </c>
      <c r="P17" s="46"/>
      <c r="R17" s="46"/>
    </row>
    <row r="18" s="44" customFormat="1" ht="23.25" customHeight="1" outlineLevel="1" spans="1:18">
      <c r="A18" s="49">
        <f t="shared" si="1"/>
        <v>45155</v>
      </c>
      <c r="B18" s="50" t="str">
        <f t="shared" si="0"/>
        <v>星期四</v>
      </c>
      <c r="C18" s="51">
        <f>'考勤辅助表-上午'!C18</f>
        <v>0</v>
      </c>
      <c r="D18" s="51">
        <f>'考勤辅助表-上午'!D18</f>
        <v>0</v>
      </c>
      <c r="E18" s="51">
        <f>'考勤辅助表-上午'!E18</f>
        <v>0</v>
      </c>
      <c r="F18" s="51">
        <f>'考勤辅助表-上午'!F18</f>
        <v>0</v>
      </c>
      <c r="G18" s="51">
        <f>'考勤辅助表-上午'!G18</f>
        <v>0</v>
      </c>
      <c r="H18" s="51">
        <f>'考勤辅助表-上午'!H18</f>
        <v>0</v>
      </c>
      <c r="I18" s="51">
        <f>'考勤辅助表-上午'!I18</f>
        <v>0</v>
      </c>
      <c r="J18" s="51">
        <f>'考勤辅助表-上午'!J18</f>
        <v>0</v>
      </c>
      <c r="K18" s="51">
        <f>'考勤辅助表-上午'!K18</f>
        <v>0</v>
      </c>
      <c r="L18" s="51">
        <f>'考勤辅助表-上午'!L18</f>
        <v>0</v>
      </c>
      <c r="M18" s="76" t="str">
        <f>'考勤辅助表-上午'!M18</f>
        <v>工作日</v>
      </c>
      <c r="N18" s="77">
        <f>'考勤辅助表-上午'!N18</f>
        <v>3</v>
      </c>
      <c r="O18" s="78" t="str">
        <f>'考勤辅助表-上午'!O18</f>
        <v>8.14-8.20</v>
      </c>
      <c r="P18" s="46"/>
      <c r="Q18" s="46"/>
      <c r="R18" s="46"/>
    </row>
    <row r="19" s="44" customFormat="1" ht="23.25" customHeight="1" outlineLevel="1" spans="1:18">
      <c r="A19" s="49">
        <f t="shared" si="1"/>
        <v>45156</v>
      </c>
      <c r="B19" s="50" t="str">
        <f t="shared" si="0"/>
        <v>星期五</v>
      </c>
      <c r="C19" s="52">
        <f>'考勤辅助表-上午'!C19</f>
        <v>0</v>
      </c>
      <c r="D19" s="51">
        <f>'考勤辅助表-上午'!D19</f>
        <v>0</v>
      </c>
      <c r="E19" s="52">
        <f>'考勤辅助表-上午'!E19</f>
        <v>0</v>
      </c>
      <c r="F19" s="52">
        <f>'考勤辅助表-上午'!F19</f>
        <v>0</v>
      </c>
      <c r="G19" s="52">
        <f>'考勤辅助表-上午'!G19</f>
        <v>0</v>
      </c>
      <c r="H19" s="51">
        <f>'考勤辅助表-上午'!H19</f>
        <v>0</v>
      </c>
      <c r="I19" s="52">
        <f>'考勤辅助表-上午'!I19</f>
        <v>0</v>
      </c>
      <c r="J19" s="52">
        <f>'考勤辅助表-上午'!J19</f>
        <v>0</v>
      </c>
      <c r="K19" s="52">
        <f>'考勤辅助表-上午'!K19</f>
        <v>0</v>
      </c>
      <c r="L19" s="52">
        <f>'考勤辅助表-上午'!L19</f>
        <v>0</v>
      </c>
      <c r="M19" s="76" t="str">
        <f>'考勤辅助表-上午'!M19</f>
        <v>工作日</v>
      </c>
      <c r="N19" s="77">
        <f>'考勤辅助表-上午'!N19</f>
        <v>3</v>
      </c>
      <c r="O19" s="78" t="str">
        <f>'考勤辅助表-上午'!O19</f>
        <v>8.14-8.20</v>
      </c>
      <c r="P19" s="46"/>
      <c r="Q19" s="46"/>
      <c r="R19" s="46"/>
    </row>
    <row r="20" s="44" customFormat="1" ht="23.25" customHeight="1" outlineLevel="1" spans="1:18">
      <c r="A20" s="49">
        <f t="shared" si="1"/>
        <v>45157</v>
      </c>
      <c r="B20" s="50" t="str">
        <f t="shared" si="0"/>
        <v>星期六</v>
      </c>
      <c r="C20" s="52">
        <f>'考勤辅助表-上午'!C20</f>
        <v>0</v>
      </c>
      <c r="D20" s="51">
        <f>'考勤辅助表-上午'!D20</f>
        <v>0</v>
      </c>
      <c r="E20" s="52">
        <f>'考勤辅助表-上午'!E20</f>
        <v>0</v>
      </c>
      <c r="F20" s="52">
        <f>'考勤辅助表-上午'!F20</f>
        <v>0</v>
      </c>
      <c r="G20" s="52">
        <f>'考勤辅助表-上午'!G20</f>
        <v>0</v>
      </c>
      <c r="H20" s="51">
        <f>'考勤辅助表-上午'!H20</f>
        <v>0</v>
      </c>
      <c r="I20" s="52">
        <f>'考勤辅助表-上午'!I20</f>
        <v>0</v>
      </c>
      <c r="J20" s="52">
        <f>'考勤辅助表-上午'!J20</f>
        <v>0</v>
      </c>
      <c r="K20" s="52">
        <f>'考勤辅助表-上午'!K20</f>
        <v>0</v>
      </c>
      <c r="L20" s="52">
        <f>'考勤辅助表-上午'!L20</f>
        <v>0</v>
      </c>
      <c r="M20" s="76" t="str">
        <f>'考勤辅助表-上午'!M20</f>
        <v>周末</v>
      </c>
      <c r="N20" s="77">
        <f>'考勤辅助表-上午'!N20</f>
        <v>3</v>
      </c>
      <c r="O20" s="78" t="str">
        <f>'考勤辅助表-上午'!O20</f>
        <v>8.14-8.20</v>
      </c>
      <c r="P20" s="46"/>
      <c r="Q20" s="46"/>
      <c r="R20" s="46"/>
    </row>
    <row r="21" s="44" customFormat="1" ht="23.25" customHeight="1" outlineLevel="1" spans="1:18">
      <c r="A21" s="49">
        <f t="shared" si="1"/>
        <v>45158</v>
      </c>
      <c r="B21" s="50" t="str">
        <f t="shared" si="0"/>
        <v>星期日</v>
      </c>
      <c r="C21" s="51">
        <f>'考勤辅助表-上午'!C21</f>
        <v>0</v>
      </c>
      <c r="D21" s="51">
        <f>'考勤辅助表-上午'!D21</f>
        <v>0</v>
      </c>
      <c r="E21" s="51">
        <f>'考勤辅助表-上午'!E21</f>
        <v>0</v>
      </c>
      <c r="F21" s="51">
        <f>'考勤辅助表-上午'!F21</f>
        <v>0</v>
      </c>
      <c r="G21" s="51">
        <f>'考勤辅助表-上午'!G21</f>
        <v>0</v>
      </c>
      <c r="H21" s="51">
        <f>'考勤辅助表-上午'!H21</f>
        <v>0</v>
      </c>
      <c r="I21" s="51">
        <f>'考勤辅助表-上午'!I21</f>
        <v>0</v>
      </c>
      <c r="J21" s="51">
        <f>'考勤辅助表-上午'!J21</f>
        <v>0</v>
      </c>
      <c r="K21" s="51">
        <f>'考勤辅助表-上午'!K21</f>
        <v>0</v>
      </c>
      <c r="L21" s="51">
        <f>'考勤辅助表-上午'!L21</f>
        <v>0</v>
      </c>
      <c r="M21" s="76" t="str">
        <f>'考勤辅助表-上午'!M21</f>
        <v>周末</v>
      </c>
      <c r="N21" s="77">
        <f>'考勤辅助表-上午'!N21</f>
        <v>3</v>
      </c>
      <c r="O21" s="78" t="str">
        <f>'考勤辅助表-上午'!O21</f>
        <v>8.14-8.20</v>
      </c>
      <c r="P21" s="46"/>
      <c r="Q21" s="46"/>
      <c r="R21" s="46"/>
    </row>
    <row r="22" s="44" customFormat="1" ht="23.25" customHeight="1" outlineLevel="1" spans="1:18">
      <c r="A22" s="49">
        <f t="shared" si="1"/>
        <v>45159</v>
      </c>
      <c r="B22" s="50" t="str">
        <f t="shared" si="0"/>
        <v>星期一</v>
      </c>
      <c r="C22" s="51">
        <f>'考勤辅助表-上午'!C22</f>
        <v>0</v>
      </c>
      <c r="D22" s="51">
        <f>'考勤辅助表-上午'!D22</f>
        <v>0</v>
      </c>
      <c r="E22" s="51">
        <f>'考勤辅助表-上午'!E22</f>
        <v>0</v>
      </c>
      <c r="F22" s="51">
        <f>'考勤辅助表-上午'!F22</f>
        <v>0</v>
      </c>
      <c r="G22" s="51">
        <f>'考勤辅助表-上午'!G22</f>
        <v>0</v>
      </c>
      <c r="H22" s="51">
        <f>'考勤辅助表-上午'!H22</f>
        <v>0</v>
      </c>
      <c r="I22" s="51">
        <f>'考勤辅助表-上午'!I22</f>
        <v>0</v>
      </c>
      <c r="J22" s="51">
        <f>'考勤辅助表-上午'!J22</f>
        <v>0</v>
      </c>
      <c r="K22" s="51">
        <f>'考勤辅助表-上午'!K22</f>
        <v>0</v>
      </c>
      <c r="L22" s="51">
        <f>'考勤辅助表-上午'!L22</f>
        <v>0</v>
      </c>
      <c r="M22" s="76" t="str">
        <f>'考勤辅助表-上午'!M22</f>
        <v>工作日</v>
      </c>
      <c r="N22" s="77">
        <f>'考勤辅助表-上午'!N22</f>
        <v>4</v>
      </c>
      <c r="O22" s="78" t="str">
        <f>'考勤辅助表-上午'!O22</f>
        <v>8.21-8.27</v>
      </c>
      <c r="P22" s="46"/>
      <c r="Q22" s="46"/>
      <c r="R22" s="46"/>
    </row>
    <row r="23" s="44" customFormat="1" ht="22.5" customHeight="1" outlineLevel="1" spans="1:18">
      <c r="A23" s="49">
        <f t="shared" si="1"/>
        <v>45160</v>
      </c>
      <c r="B23" s="50" t="str">
        <f t="shared" si="0"/>
        <v>星期二</v>
      </c>
      <c r="C23" s="51">
        <f>'考勤辅助表-上午'!C23</f>
        <v>0</v>
      </c>
      <c r="D23" s="51">
        <f>'考勤辅助表-上午'!D23</f>
        <v>0</v>
      </c>
      <c r="E23" s="51">
        <f>'考勤辅助表-上午'!E23</f>
        <v>0</v>
      </c>
      <c r="F23" s="51">
        <f>'考勤辅助表-上午'!F23</f>
        <v>0</v>
      </c>
      <c r="G23" s="51">
        <f>'考勤辅助表-上午'!G23</f>
        <v>0</v>
      </c>
      <c r="H23" s="51">
        <f>'考勤辅助表-上午'!H23</f>
        <v>0</v>
      </c>
      <c r="I23" s="51">
        <f>'考勤辅助表-上午'!I23</f>
        <v>0</v>
      </c>
      <c r="J23" s="51">
        <f>'考勤辅助表-上午'!J23</f>
        <v>0</v>
      </c>
      <c r="K23" s="51">
        <f>'考勤辅助表-上午'!K23</f>
        <v>0</v>
      </c>
      <c r="L23" s="51">
        <f>'考勤辅助表-上午'!L23</f>
        <v>0</v>
      </c>
      <c r="M23" s="76" t="str">
        <f>'考勤辅助表-上午'!M23</f>
        <v>工作日</v>
      </c>
      <c r="N23" s="77">
        <f>'考勤辅助表-上午'!N23</f>
        <v>4</v>
      </c>
      <c r="O23" s="78" t="str">
        <f>'考勤辅助表-上午'!O23</f>
        <v>8.21-8.27</v>
      </c>
      <c r="P23" s="46"/>
      <c r="Q23" s="46"/>
      <c r="R23" s="46"/>
    </row>
    <row r="24" s="44" customFormat="1" ht="22.5" customHeight="1" outlineLevel="1" spans="1:18">
      <c r="A24" s="49">
        <f t="shared" si="1"/>
        <v>45161</v>
      </c>
      <c r="B24" s="50" t="str">
        <f t="shared" si="0"/>
        <v>星期三</v>
      </c>
      <c r="C24" s="51">
        <f>'考勤辅助表-上午'!C24</f>
        <v>0</v>
      </c>
      <c r="D24" s="51">
        <f>'考勤辅助表-上午'!D24</f>
        <v>0</v>
      </c>
      <c r="E24" s="51">
        <f>'考勤辅助表-上午'!E24</f>
        <v>0</v>
      </c>
      <c r="F24" s="51">
        <f>'考勤辅助表-上午'!F24</f>
        <v>0</v>
      </c>
      <c r="G24" s="51">
        <f>'考勤辅助表-上午'!G24</f>
        <v>0</v>
      </c>
      <c r="H24" s="51">
        <f>'考勤辅助表-上午'!H24</f>
        <v>0</v>
      </c>
      <c r="I24" s="51">
        <f>'考勤辅助表-上午'!I24</f>
        <v>0</v>
      </c>
      <c r="J24" s="51">
        <f>'考勤辅助表-上午'!J24</f>
        <v>0</v>
      </c>
      <c r="K24" s="51">
        <f>'考勤辅助表-上午'!K24</f>
        <v>0</v>
      </c>
      <c r="L24" s="51">
        <f>'考勤辅助表-上午'!L24</f>
        <v>0</v>
      </c>
      <c r="M24" s="76" t="str">
        <f>'考勤辅助表-上午'!M24</f>
        <v>工作日</v>
      </c>
      <c r="N24" s="77">
        <f>'考勤辅助表-上午'!N24</f>
        <v>4</v>
      </c>
      <c r="O24" s="78" t="str">
        <f>'考勤辅助表-上午'!O24</f>
        <v>8.21-8.27</v>
      </c>
      <c r="P24" s="46"/>
      <c r="Q24" s="46"/>
      <c r="R24" s="46"/>
    </row>
    <row r="25" s="44" customFormat="1" ht="22.5" customHeight="1" outlineLevel="1" spans="1:18">
      <c r="A25" s="49">
        <f t="shared" si="1"/>
        <v>45162</v>
      </c>
      <c r="B25" s="50" t="str">
        <f t="shared" si="0"/>
        <v>星期四</v>
      </c>
      <c r="C25" s="51">
        <f>'考勤辅助表-上午'!C25</f>
        <v>0</v>
      </c>
      <c r="D25" s="51">
        <f>'考勤辅助表-上午'!D25</f>
        <v>0</v>
      </c>
      <c r="E25" s="51">
        <f>'考勤辅助表-上午'!E25</f>
        <v>0</v>
      </c>
      <c r="F25" s="51">
        <f>'考勤辅助表-上午'!F25</f>
        <v>0</v>
      </c>
      <c r="G25" s="51">
        <f>'考勤辅助表-上午'!G25</f>
        <v>0</v>
      </c>
      <c r="H25" s="51">
        <f>'考勤辅助表-上午'!H25</f>
        <v>0</v>
      </c>
      <c r="I25" s="51">
        <f>'考勤辅助表-上午'!I25</f>
        <v>0</v>
      </c>
      <c r="J25" s="51">
        <f>'考勤辅助表-上午'!J25</f>
        <v>0</v>
      </c>
      <c r="K25" s="51">
        <f>'考勤辅助表-上午'!K25</f>
        <v>0</v>
      </c>
      <c r="L25" s="51">
        <f>'考勤辅助表-上午'!L25</f>
        <v>0</v>
      </c>
      <c r="M25" s="76" t="str">
        <f>'考勤辅助表-上午'!M25</f>
        <v>工作日</v>
      </c>
      <c r="N25" s="77">
        <f>'考勤辅助表-上午'!N25</f>
        <v>4</v>
      </c>
      <c r="O25" s="78" t="str">
        <f>'考勤辅助表-上午'!O25</f>
        <v>8.21-8.27</v>
      </c>
      <c r="P25" s="46"/>
      <c r="Q25" s="46"/>
      <c r="R25" s="46"/>
    </row>
    <row r="26" s="44" customFormat="1" ht="22.5" customHeight="1" outlineLevel="1" spans="1:18">
      <c r="A26" s="49">
        <f t="shared" si="1"/>
        <v>45163</v>
      </c>
      <c r="B26" s="50" t="str">
        <f t="shared" si="0"/>
        <v>星期五</v>
      </c>
      <c r="C26" s="52">
        <f>'考勤辅助表-上午'!C26</f>
        <v>0</v>
      </c>
      <c r="D26" s="51">
        <f>'考勤辅助表-上午'!D26</f>
        <v>0</v>
      </c>
      <c r="E26" s="52">
        <f>'考勤辅助表-上午'!E26</f>
        <v>0</v>
      </c>
      <c r="F26" s="52">
        <f>'考勤辅助表-上午'!F26</f>
        <v>0</v>
      </c>
      <c r="G26" s="52">
        <f>'考勤辅助表-上午'!G26</f>
        <v>0</v>
      </c>
      <c r="H26" s="51">
        <f>'考勤辅助表-上午'!H26</f>
        <v>0</v>
      </c>
      <c r="I26" s="52">
        <f>'考勤辅助表-上午'!I26</f>
        <v>0</v>
      </c>
      <c r="J26" s="52">
        <f>'考勤辅助表-上午'!J26</f>
        <v>0</v>
      </c>
      <c r="K26" s="52">
        <f>'考勤辅助表-上午'!K26</f>
        <v>0</v>
      </c>
      <c r="L26" s="52">
        <f>'考勤辅助表-上午'!L26</f>
        <v>0</v>
      </c>
      <c r="M26" s="76" t="str">
        <f>'考勤辅助表-上午'!M26</f>
        <v>工作日</v>
      </c>
      <c r="N26" s="77">
        <f>'考勤辅助表-上午'!N26</f>
        <v>4</v>
      </c>
      <c r="O26" s="78" t="str">
        <f>'考勤辅助表-上午'!O26</f>
        <v>8.21-8.27</v>
      </c>
      <c r="P26" s="46"/>
      <c r="Q26" s="46"/>
      <c r="R26" s="46"/>
    </row>
    <row r="27" s="44" customFormat="1" ht="22.5" customHeight="1" outlineLevel="1" spans="1:18">
      <c r="A27" s="49">
        <f t="shared" si="1"/>
        <v>45164</v>
      </c>
      <c r="B27" s="50" t="str">
        <f t="shared" si="0"/>
        <v>星期六</v>
      </c>
      <c r="C27" s="52">
        <f>'考勤辅助表-上午'!C27</f>
        <v>0</v>
      </c>
      <c r="D27" s="51">
        <f>'考勤辅助表-上午'!D27</f>
        <v>0</v>
      </c>
      <c r="E27" s="52">
        <f>'考勤辅助表-上午'!E27</f>
        <v>0</v>
      </c>
      <c r="F27" s="52">
        <f>'考勤辅助表-上午'!F27</f>
        <v>0</v>
      </c>
      <c r="G27" s="52">
        <f>'考勤辅助表-上午'!G27</f>
        <v>0</v>
      </c>
      <c r="H27" s="51">
        <f>'考勤辅助表-上午'!H27</f>
        <v>0</v>
      </c>
      <c r="I27" s="52">
        <f>'考勤辅助表-上午'!I27</f>
        <v>0</v>
      </c>
      <c r="J27" s="52">
        <f>'考勤辅助表-上午'!J27</f>
        <v>0</v>
      </c>
      <c r="K27" s="52">
        <f>'考勤辅助表-上午'!K27</f>
        <v>0</v>
      </c>
      <c r="L27" s="52">
        <f>'考勤辅助表-上午'!L27</f>
        <v>0</v>
      </c>
      <c r="M27" s="76" t="str">
        <f>'考勤辅助表-上午'!M27</f>
        <v>周末</v>
      </c>
      <c r="N27" s="77">
        <f>'考勤辅助表-上午'!N27</f>
        <v>4</v>
      </c>
      <c r="O27" s="78" t="str">
        <f>'考勤辅助表-上午'!O27</f>
        <v>8.21-8.27</v>
      </c>
      <c r="P27" s="46"/>
      <c r="Q27" s="46"/>
      <c r="R27" s="46"/>
    </row>
    <row r="28" s="44" customFormat="1" ht="22.5" customHeight="1" outlineLevel="1" spans="1:18">
      <c r="A28" s="49">
        <f t="shared" si="1"/>
        <v>45165</v>
      </c>
      <c r="B28" s="50" t="str">
        <f t="shared" si="0"/>
        <v>星期日</v>
      </c>
      <c r="C28" s="52">
        <f>'考勤辅助表-上午'!C28</f>
        <v>0</v>
      </c>
      <c r="D28" s="51">
        <f>'考勤辅助表-上午'!D28</f>
        <v>0</v>
      </c>
      <c r="E28" s="52">
        <f>'考勤辅助表-上午'!E28</f>
        <v>0</v>
      </c>
      <c r="F28" s="52">
        <f>'考勤辅助表-上午'!F28</f>
        <v>0</v>
      </c>
      <c r="G28" s="52">
        <f>'考勤辅助表-上午'!G28</f>
        <v>0</v>
      </c>
      <c r="H28" s="51">
        <f>'考勤辅助表-上午'!H28</f>
        <v>0</v>
      </c>
      <c r="I28" s="52">
        <f>'考勤辅助表-上午'!I28</f>
        <v>0</v>
      </c>
      <c r="J28" s="52">
        <f>'考勤辅助表-上午'!J28</f>
        <v>0</v>
      </c>
      <c r="K28" s="52">
        <f>'考勤辅助表-上午'!K28</f>
        <v>0</v>
      </c>
      <c r="L28" s="52">
        <f>'考勤辅助表-上午'!L28</f>
        <v>0</v>
      </c>
      <c r="M28" s="76" t="str">
        <f>'考勤辅助表-上午'!M28</f>
        <v>周末</v>
      </c>
      <c r="N28" s="77">
        <f>'考勤辅助表-上午'!N28</f>
        <v>4</v>
      </c>
      <c r="O28" s="78" t="str">
        <f>'考勤辅助表-上午'!O28</f>
        <v>8.21-8.27</v>
      </c>
      <c r="P28" s="46"/>
      <c r="Q28" s="46"/>
      <c r="R28" s="46"/>
    </row>
    <row r="29" s="44" customFormat="1" ht="22.5" customHeight="1" outlineLevel="1" spans="1:18">
      <c r="A29" s="49">
        <f t="shared" si="1"/>
        <v>45166</v>
      </c>
      <c r="B29" s="50" t="str">
        <f t="shared" si="0"/>
        <v>星期一</v>
      </c>
      <c r="C29" s="52">
        <f>'考勤辅助表-上午'!C29</f>
        <v>0</v>
      </c>
      <c r="D29" s="51">
        <f>'考勤辅助表-上午'!D29</f>
        <v>0</v>
      </c>
      <c r="E29" s="52">
        <f>'考勤辅助表-上午'!E29</f>
        <v>0</v>
      </c>
      <c r="F29" s="52">
        <f>'考勤辅助表-上午'!F29</f>
        <v>0</v>
      </c>
      <c r="G29" s="52">
        <f>'考勤辅助表-上午'!G29</f>
        <v>0</v>
      </c>
      <c r="H29" s="51">
        <f>'考勤辅助表-上午'!H29</f>
        <v>0</v>
      </c>
      <c r="I29" s="52">
        <f>'考勤辅助表-上午'!I29</f>
        <v>0</v>
      </c>
      <c r="J29" s="52">
        <f>'考勤辅助表-上午'!J29</f>
        <v>0</v>
      </c>
      <c r="K29" s="52">
        <f>'考勤辅助表-上午'!K29</f>
        <v>0</v>
      </c>
      <c r="L29" s="52">
        <f>'考勤辅助表-上午'!L29</f>
        <v>0</v>
      </c>
      <c r="M29" s="76" t="str">
        <f>'考勤辅助表-上午'!M29</f>
        <v>工作日</v>
      </c>
      <c r="N29" s="77">
        <f>'考勤辅助表-上午'!N29</f>
        <v>5</v>
      </c>
      <c r="O29" s="78" t="str">
        <f>'考勤辅助表-上午'!O29</f>
        <v>8.28-8.31</v>
      </c>
      <c r="P29" s="46"/>
      <c r="Q29" s="46"/>
      <c r="R29" s="46"/>
    </row>
    <row r="30" s="44" customFormat="1" ht="22.5" customHeight="1" outlineLevel="1" spans="1:18">
      <c r="A30" s="49">
        <f t="shared" si="1"/>
        <v>45167</v>
      </c>
      <c r="B30" s="50" t="str">
        <f t="shared" si="0"/>
        <v>星期二</v>
      </c>
      <c r="C30" s="51">
        <f>'考勤辅助表-上午'!C30</f>
        <v>0</v>
      </c>
      <c r="D30" s="51">
        <f>'考勤辅助表-上午'!D30</f>
        <v>0</v>
      </c>
      <c r="E30" s="51">
        <f>'考勤辅助表-上午'!E30</f>
        <v>0</v>
      </c>
      <c r="F30" s="51">
        <f>'考勤辅助表-上午'!F30</f>
        <v>0</v>
      </c>
      <c r="G30" s="51">
        <f>'考勤辅助表-上午'!G30</f>
        <v>0</v>
      </c>
      <c r="H30" s="51">
        <f>'考勤辅助表-上午'!H30</f>
        <v>0</v>
      </c>
      <c r="I30" s="51">
        <f>'考勤辅助表-上午'!I30</f>
        <v>0</v>
      </c>
      <c r="J30" s="51">
        <f>'考勤辅助表-上午'!J30</f>
        <v>0</v>
      </c>
      <c r="K30" s="51">
        <f>'考勤辅助表-上午'!K30</f>
        <v>0</v>
      </c>
      <c r="L30" s="51">
        <f>'考勤辅助表-上午'!L30</f>
        <v>0</v>
      </c>
      <c r="M30" s="76" t="str">
        <f>'考勤辅助表-上午'!M30</f>
        <v>工作日</v>
      </c>
      <c r="N30" s="77">
        <f>'考勤辅助表-上午'!N30</f>
        <v>5</v>
      </c>
      <c r="O30" s="78" t="str">
        <f>'考勤辅助表-上午'!O30</f>
        <v>8.28-8.31</v>
      </c>
      <c r="P30" s="46"/>
      <c r="Q30" s="46"/>
      <c r="R30" s="46"/>
    </row>
    <row r="31" ht="22.5" customHeight="1" outlineLevel="1" spans="1:18">
      <c r="A31" s="49">
        <f t="shared" si="1"/>
        <v>45168</v>
      </c>
      <c r="B31" s="50" t="str">
        <f t="shared" si="0"/>
        <v>星期三</v>
      </c>
      <c r="C31" s="51">
        <f>'考勤辅助表-上午'!C31</f>
        <v>0</v>
      </c>
      <c r="D31" s="51">
        <f>'考勤辅助表-上午'!D31</f>
        <v>0</v>
      </c>
      <c r="E31" s="51">
        <f>'考勤辅助表-上午'!E31</f>
        <v>0</v>
      </c>
      <c r="F31" s="51">
        <f>'考勤辅助表-上午'!F31</f>
        <v>0</v>
      </c>
      <c r="G31" s="51">
        <f>'考勤辅助表-上午'!G31</f>
        <v>0</v>
      </c>
      <c r="H31" s="51">
        <f>'考勤辅助表-上午'!H31</f>
        <v>0</v>
      </c>
      <c r="I31" s="51">
        <f>'考勤辅助表-上午'!I31</f>
        <v>0</v>
      </c>
      <c r="J31" s="51">
        <f>'考勤辅助表-上午'!J31</f>
        <v>0</v>
      </c>
      <c r="K31" s="51">
        <f>'考勤辅助表-上午'!K31</f>
        <v>0</v>
      </c>
      <c r="L31" s="51">
        <f>'考勤辅助表-上午'!L31</f>
        <v>0</v>
      </c>
      <c r="M31" s="76" t="str">
        <f>'考勤辅助表-上午'!M31</f>
        <v>工作日</v>
      </c>
      <c r="N31" s="77">
        <f>'考勤辅助表-上午'!N31</f>
        <v>5</v>
      </c>
      <c r="O31" s="78" t="str">
        <f>'考勤辅助表-上午'!O31</f>
        <v>8.28-8.31</v>
      </c>
      <c r="R31" s="46"/>
    </row>
    <row r="32" ht="22.5" customHeight="1" outlineLevel="1" spans="1:18">
      <c r="A32" s="49">
        <f>IF(DAYY(2023,程序表!C2)&lt;31,"",A31+1)</f>
        <v>45169</v>
      </c>
      <c r="B32" s="50" t="str">
        <f>IF(DAYY(2023,程序表!C2)&lt;31,"","星期"&amp;CHOOSE(WEEKDAY($A32,2),"一","二","三","四","五","六","日"))</f>
        <v>星期四</v>
      </c>
      <c r="C32" s="52">
        <f>IF(A32="","",'考勤辅助表-上午'!C32)</f>
        <v>0</v>
      </c>
      <c r="D32" s="51">
        <f>IF(B32="","",'考勤辅助表-上午'!D32)</f>
        <v>0</v>
      </c>
      <c r="E32" s="52">
        <f>IF(C32="","",'考勤辅助表-上午'!E32)</f>
        <v>0</v>
      </c>
      <c r="F32" s="52">
        <f>IF(D32="","",'考勤辅助表-上午'!F32)</f>
        <v>0</v>
      </c>
      <c r="G32" s="52">
        <f>IF(E32="","",'考勤辅助表-上午'!G32)</f>
        <v>0</v>
      </c>
      <c r="H32" s="51">
        <f>IF(F32="","",'考勤辅助表-上午'!H32)</f>
        <v>0</v>
      </c>
      <c r="I32" s="52">
        <f>IF(G32="","",'考勤辅助表-上午'!I32)</f>
        <v>0</v>
      </c>
      <c r="J32" s="52">
        <f>IF(H32="","",'考勤辅助表-上午'!J32)</f>
        <v>0</v>
      </c>
      <c r="K32" s="52">
        <f>IF(I32="","",'考勤辅助表-上午'!K32)</f>
        <v>0</v>
      </c>
      <c r="L32" s="52">
        <f>IF(J32="","",'考勤辅助表-上午'!L32)</f>
        <v>0</v>
      </c>
      <c r="M32" s="82" t="str">
        <f>'考勤辅助表-上午'!M32</f>
        <v>工作日</v>
      </c>
      <c r="N32" s="83">
        <f>'考勤辅助表-上午'!N32</f>
        <v>5</v>
      </c>
      <c r="O32" s="84" t="str">
        <f>'考勤辅助表-上午'!O32</f>
        <v>8.28-8.31</v>
      </c>
      <c r="R32" s="46"/>
    </row>
    <row r="33" s="45" customFormat="1" ht="22.5" hidden="1" customHeight="1" spans="1:19">
      <c r="A33" s="53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46"/>
      <c r="N33" s="46"/>
      <c r="O33" s="46"/>
      <c r="P33" s="46"/>
      <c r="Q33" s="46"/>
      <c r="R33" s="46"/>
      <c r="S33" s="44"/>
    </row>
    <row r="34" ht="22.5" hidden="1" customHeight="1" collapsed="1" spans="1:19">
      <c r="A34" s="56" t="s">
        <v>100</v>
      </c>
      <c r="B34" s="57"/>
      <c r="C34" s="58" t="str">
        <f t="shared" ref="C34:L34" si="2">C$1</f>
        <v>张强军</v>
      </c>
      <c r="D34" s="58" t="str">
        <f t="shared" si="2"/>
        <v>陈剑武</v>
      </c>
      <c r="E34" s="58" t="str">
        <f t="shared" si="2"/>
        <v>李小燕</v>
      </c>
      <c r="F34" s="58" t="str">
        <f t="shared" si="2"/>
        <v>张晓豆</v>
      </c>
      <c r="G34" s="58" t="str">
        <f t="shared" si="2"/>
        <v>尚之腾</v>
      </c>
      <c r="H34" s="58" t="str">
        <f t="shared" si="2"/>
        <v>闫浩</v>
      </c>
      <c r="I34" s="58" t="str">
        <f t="shared" si="2"/>
        <v>苏转转</v>
      </c>
      <c r="J34" s="58" t="str">
        <f t="shared" si="2"/>
        <v>刘雨</v>
      </c>
      <c r="K34" s="58">
        <f t="shared" si="2"/>
        <v>0</v>
      </c>
      <c r="L34" s="58">
        <f t="shared" si="2"/>
        <v>0</v>
      </c>
      <c r="M34" s="85" t="s">
        <v>101</v>
      </c>
      <c r="N34" s="86"/>
      <c r="O34" s="86"/>
      <c r="P34" s="86"/>
      <c r="Q34" s="86"/>
      <c r="R34" s="86"/>
      <c r="S34" s="86"/>
    </row>
    <row r="35" hidden="1" outlineLevel="1" spans="1:19">
      <c r="A35" s="59" t="s">
        <v>95</v>
      </c>
      <c r="B35" s="60"/>
      <c r="C35" s="60">
        <f>COUNTIFS(C$1:C$32,$A35,$M$1:$M$32,$A$34)/2</f>
        <v>0</v>
      </c>
      <c r="D35" s="60">
        <f>COUNTIFS(D$1:D$32,$A35,$M$1:$M$32,$A$34)/2</f>
        <v>0</v>
      </c>
      <c r="E35" s="60">
        <f>COUNTIFS(E$1:E$32,$A35,$M$1:$M$32,$A$34)/2</f>
        <v>0</v>
      </c>
      <c r="F35" s="60">
        <f>COUNTIFS(F$1:F$32,$A35,$M$1:$M$32,$A$34)/2</f>
        <v>0</v>
      </c>
      <c r="G35" s="60">
        <f>COUNTIFS(G$1:G$32,$A35,$M$1:$M$32,$A$34)/2</f>
        <v>0</v>
      </c>
      <c r="H35" s="60">
        <f>COUNTIFS(H$1:H$32,$A35,$M$1:$M$32,$A$34)/2</f>
        <v>0</v>
      </c>
      <c r="I35" s="60">
        <f>COUNTIFS(I$1:I$32,$A35,$M$1:$M$32,$A$34)/2</f>
        <v>0</v>
      </c>
      <c r="J35" s="60">
        <f>COUNTIFS(J$1:J$32,$A35,$M$1:$M$32,$A$34)/2</f>
        <v>0</v>
      </c>
      <c r="K35" s="60">
        <f>COUNTIFS(K$1:K$32,$A35,$M$1:$M$32,$A$34)/2</f>
        <v>0</v>
      </c>
      <c r="L35" s="60">
        <f>COUNTIFS(L$1:L$32,$A35,$M$1:$M$32,$A$34)/2</f>
        <v>0</v>
      </c>
      <c r="M35" s="87">
        <f t="shared" ref="M35:M41" si="3">SUM(C35:L35)</f>
        <v>0</v>
      </c>
      <c r="N35" s="86"/>
      <c r="O35" s="86"/>
      <c r="P35" s="86"/>
      <c r="Q35" s="86"/>
      <c r="R35" s="86"/>
      <c r="S35" s="86"/>
    </row>
    <row r="36" hidden="1" outlineLevel="1" spans="1:19">
      <c r="A36" s="59" t="s">
        <v>96</v>
      </c>
      <c r="B36" s="60"/>
      <c r="C36" s="60">
        <f>COUNTIFS(C$1:C$32,$A36,$M$1:$M$32,$A$34)/2</f>
        <v>0</v>
      </c>
      <c r="D36" s="60">
        <f>COUNTIFS(D$1:D$32,$A36,$M$1:$M$32,$A$34)/2</f>
        <v>0</v>
      </c>
      <c r="E36" s="60">
        <f>COUNTIFS(E$1:E$32,$A36,$M$1:$M$32,$A$34)/2</f>
        <v>0</v>
      </c>
      <c r="F36" s="60">
        <f>COUNTIFS(F$1:F$32,$A36,$M$1:$M$32,$A$34)/2</f>
        <v>0</v>
      </c>
      <c r="G36" s="60">
        <f>COUNTIFS(G$1:G$32,$A36,$M$1:$M$32,$A$34)/2</f>
        <v>0</v>
      </c>
      <c r="H36" s="60">
        <f>COUNTIFS(H$1:H$32,$A36,$M$1:$M$32,$A$34)/2</f>
        <v>0</v>
      </c>
      <c r="I36" s="60">
        <f>COUNTIFS(I$1:I$32,$A36,$M$1:$M$32,$A$34)/2</f>
        <v>0</v>
      </c>
      <c r="J36" s="60">
        <f>COUNTIFS(J$1:J$32,$A36,$M$1:$M$32,$A$34)/2</f>
        <v>0</v>
      </c>
      <c r="K36" s="60">
        <f>COUNTIFS(K$1:K$32,$A36,$M$1:$M$32,$A$34)/2</f>
        <v>0</v>
      </c>
      <c r="L36" s="60">
        <f>COUNTIFS(L$1:L$32,$A36,$M$1:$M$32,$A$34)/2</f>
        <v>0</v>
      </c>
      <c r="M36" s="87">
        <f t="shared" si="3"/>
        <v>0</v>
      </c>
      <c r="N36" s="86"/>
      <c r="O36" s="86"/>
      <c r="P36" s="86"/>
      <c r="Q36" s="86"/>
      <c r="R36" s="86"/>
      <c r="S36" s="86"/>
    </row>
    <row r="37" hidden="1" outlineLevel="1" spans="1:19">
      <c r="A37" s="59" t="s">
        <v>8</v>
      </c>
      <c r="B37" s="60"/>
      <c r="C37" s="60">
        <f>COUNTIFS(C$1:C$32,$A37,$M$1:$M$32,$A$34)/2</f>
        <v>0</v>
      </c>
      <c r="D37" s="60">
        <f>COUNTIFS(D$1:D$32,$A37,$M$1:$M$32,$A$34)/2</f>
        <v>0</v>
      </c>
      <c r="E37" s="60">
        <f>COUNTIFS(E$1:E$32,$A37,$M$1:$M$32,$A$34)/2</f>
        <v>0</v>
      </c>
      <c r="F37" s="60">
        <f>COUNTIFS(F$1:F$32,$A37,$M$1:$M$32,$A$34)/2</f>
        <v>0</v>
      </c>
      <c r="G37" s="60">
        <f>COUNTIFS(G$1:G$32,$A37,$M$1:$M$32,$A$34)/2</f>
        <v>0</v>
      </c>
      <c r="H37" s="60">
        <f>COUNTIFS(H$1:H$32,$A37,$M$1:$M$32,$A$34)/2</f>
        <v>0</v>
      </c>
      <c r="I37" s="60">
        <f>COUNTIFS(I$1:I$32,$A37,$M$1:$M$32,$A$34)/2</f>
        <v>0</v>
      </c>
      <c r="J37" s="60">
        <f>COUNTIFS(J$1:J$32,$A37,$M$1:$M$32,$A$34)/2</f>
        <v>0</v>
      </c>
      <c r="K37" s="60">
        <f>COUNTIFS(K$1:K$32,$A37,$M$1:$M$32,$A$34)/2</f>
        <v>0</v>
      </c>
      <c r="L37" s="60">
        <f>COUNTIFS(L$1:L$32,$A37,$M$1:$M$32,$A$34)/2</f>
        <v>0</v>
      </c>
      <c r="M37" s="87">
        <f t="shared" si="3"/>
        <v>0</v>
      </c>
      <c r="N37" s="86"/>
      <c r="O37" s="86"/>
      <c r="P37" s="86"/>
      <c r="Q37" s="86"/>
      <c r="R37" s="86"/>
      <c r="S37" s="86"/>
    </row>
    <row r="38" hidden="1" outlineLevel="1" spans="1:19">
      <c r="A38" s="59" t="s">
        <v>11</v>
      </c>
      <c r="B38" s="60"/>
      <c r="C38" s="60">
        <f>COUNTIFS(C$1:C$32,$A38,$M$1:$M$32,$A$34)/2</f>
        <v>0</v>
      </c>
      <c r="D38" s="60">
        <f>COUNTIFS(D$1:D$32,$A38,$M$1:$M$32,$A$34)/2</f>
        <v>0</v>
      </c>
      <c r="E38" s="60">
        <f>COUNTIFS(E$1:E$32,$A38,$M$1:$M$32,$A$34)/2</f>
        <v>0</v>
      </c>
      <c r="F38" s="60">
        <f>COUNTIFS(F$1:F$32,$A38,$M$1:$M$32,$A$34)/2</f>
        <v>0</v>
      </c>
      <c r="G38" s="60">
        <f>COUNTIFS(G$1:G$32,$A38,$M$1:$M$32,$A$34)/2</f>
        <v>0</v>
      </c>
      <c r="H38" s="60">
        <f>COUNTIFS(H$1:H$32,$A38,$M$1:$M$32,$A$34)/2</f>
        <v>0</v>
      </c>
      <c r="I38" s="60">
        <f>COUNTIFS(I$1:I$32,$A38,$M$1:$M$32,$A$34)/2</f>
        <v>0</v>
      </c>
      <c r="J38" s="60">
        <f>COUNTIFS(J$1:J$32,$A38,$M$1:$M$32,$A$34)/2</f>
        <v>0</v>
      </c>
      <c r="K38" s="60">
        <f>COUNTIFS(K$1:K$32,$A38,$M$1:$M$32,$A$34)/2</f>
        <v>0</v>
      </c>
      <c r="L38" s="60">
        <f>COUNTIFS(L$1:L$32,$A38,$M$1:$M$32,$A$34)/2</f>
        <v>0</v>
      </c>
      <c r="M38" s="87">
        <f t="shared" si="3"/>
        <v>0</v>
      </c>
      <c r="N38" s="86"/>
      <c r="O38" s="86"/>
      <c r="P38" s="86"/>
      <c r="Q38" s="86"/>
      <c r="R38" s="86"/>
      <c r="S38" s="86"/>
    </row>
    <row r="39" hidden="1" outlineLevel="1" spans="1:19">
      <c r="A39" s="59" t="s">
        <v>12</v>
      </c>
      <c r="B39" s="60"/>
      <c r="C39" s="60">
        <f>COUNTIFS(C$1:C$32,$A39,$M$1:$M$32,$A$34)/2</f>
        <v>0</v>
      </c>
      <c r="D39" s="60">
        <f>COUNTIFS(D$1:D$32,$A39,$M$1:$M$32,$A$34)/2</f>
        <v>0</v>
      </c>
      <c r="E39" s="60">
        <f>COUNTIFS(E$1:E$32,$A39,$M$1:$M$32,$A$34)/2</f>
        <v>0</v>
      </c>
      <c r="F39" s="60">
        <f>COUNTIFS(F$1:F$32,$A39,$M$1:$M$32,$A$34)/2</f>
        <v>0</v>
      </c>
      <c r="G39" s="60">
        <f>COUNTIFS(G$1:G$32,$A39,$M$1:$M$32,$A$34)/2</f>
        <v>0</v>
      </c>
      <c r="H39" s="60">
        <f>COUNTIFS(H$1:H$32,$A39,$M$1:$M$32,$A$34)/2</f>
        <v>0</v>
      </c>
      <c r="I39" s="60">
        <f>COUNTIFS(I$1:I$32,$A39,$M$1:$M$32,$A$34)/2</f>
        <v>0</v>
      </c>
      <c r="J39" s="60">
        <f>COUNTIFS(J$1:J$32,$A39,$M$1:$M$32,$A$34)/2</f>
        <v>0</v>
      </c>
      <c r="K39" s="60">
        <f>COUNTIFS(K$1:K$32,$A39,$M$1:$M$32,$A$34)/2</f>
        <v>0</v>
      </c>
      <c r="L39" s="60">
        <f>COUNTIFS(L$1:L$32,$A39,$M$1:$M$32,$A$34)/2</f>
        <v>0</v>
      </c>
      <c r="M39" s="87">
        <f t="shared" si="3"/>
        <v>0</v>
      </c>
      <c r="N39" s="86"/>
      <c r="O39" s="86"/>
      <c r="P39" s="86"/>
      <c r="Q39" s="86"/>
      <c r="R39" s="86"/>
      <c r="S39" s="86"/>
    </row>
    <row r="40" hidden="1" outlineLevel="1" spans="1:19">
      <c r="A40" s="59" t="s">
        <v>44</v>
      </c>
      <c r="B40" s="60"/>
      <c r="C40" s="60">
        <f>COUNTIFS(C$1:C$32,$A40,$M$1:$M$32,$A$34)/2</f>
        <v>0</v>
      </c>
      <c r="D40" s="60">
        <f>COUNTIFS(D$1:D$32,$A40,$M$1:$M$32,$A$34)/2</f>
        <v>0</v>
      </c>
      <c r="E40" s="60">
        <f>COUNTIFS(E$1:E$32,$A40,$M$1:$M$32,$A$34)/2</f>
        <v>0</v>
      </c>
      <c r="F40" s="60">
        <f>COUNTIFS(F$1:F$32,$A40,$M$1:$M$32,$A$34)/2</f>
        <v>0</v>
      </c>
      <c r="G40" s="60">
        <f>COUNTIFS(G$1:G$32,$A40,$M$1:$M$32,$A$34)/2</f>
        <v>0</v>
      </c>
      <c r="H40" s="60">
        <f>COUNTIFS(H$1:H$32,$A40,$M$1:$M$32,$A$34)/2</f>
        <v>0</v>
      </c>
      <c r="I40" s="60">
        <f>COUNTIFS(I$1:I$32,$A40,$M$1:$M$32,$A$34)/2</f>
        <v>0</v>
      </c>
      <c r="J40" s="60">
        <f>COUNTIFS(J$1:J$32,$A40,$M$1:$M$32,$A$34)/2</f>
        <v>0</v>
      </c>
      <c r="K40" s="60">
        <f>COUNTIFS(K$1:K$32,$A40,$M$1:$M$32,$A$34)/2</f>
        <v>0</v>
      </c>
      <c r="L40" s="60">
        <f>COUNTIFS(L$1:L$32,$A40,$M$1:$M$32,$A$34)/2</f>
        <v>0</v>
      </c>
      <c r="M40" s="87">
        <f t="shared" si="3"/>
        <v>0</v>
      </c>
      <c r="N40" s="86"/>
      <c r="O40" s="86"/>
      <c r="P40" s="86"/>
      <c r="Q40" s="86"/>
      <c r="R40" s="86"/>
      <c r="S40" s="86"/>
    </row>
    <row r="41" ht="15.15" hidden="1" outlineLevel="1" spans="1:19">
      <c r="A41" s="61" t="s">
        <v>101</v>
      </c>
      <c r="B41" s="62"/>
      <c r="C41" s="62">
        <f t="shared" ref="C41:L41" si="4">SUM(C35:C40)</f>
        <v>0</v>
      </c>
      <c r="D41" s="62">
        <f t="shared" si="4"/>
        <v>0</v>
      </c>
      <c r="E41" s="62">
        <f t="shared" si="4"/>
        <v>0</v>
      </c>
      <c r="F41" s="62">
        <f t="shared" si="4"/>
        <v>0</v>
      </c>
      <c r="G41" s="62">
        <f t="shared" si="4"/>
        <v>0</v>
      </c>
      <c r="H41" s="62">
        <f t="shared" si="4"/>
        <v>0</v>
      </c>
      <c r="I41" s="62">
        <f t="shared" si="4"/>
        <v>0</v>
      </c>
      <c r="J41" s="62">
        <f t="shared" si="4"/>
        <v>0</v>
      </c>
      <c r="K41" s="62">
        <f t="shared" si="4"/>
        <v>0</v>
      </c>
      <c r="L41" s="62">
        <f t="shared" si="4"/>
        <v>0</v>
      </c>
      <c r="M41" s="88">
        <f t="shared" si="3"/>
        <v>0</v>
      </c>
      <c r="N41" s="86"/>
      <c r="O41" s="86"/>
      <c r="P41" s="86"/>
      <c r="Q41" s="86"/>
      <c r="R41" s="86"/>
      <c r="S41" s="86"/>
    </row>
    <row r="42" ht="15.15" hidden="1" outlineLevel="1" spans="14:19">
      <c r="N42" s="86"/>
      <c r="O42" s="86"/>
      <c r="P42" s="86"/>
      <c r="Q42" s="86"/>
      <c r="R42" s="86"/>
      <c r="S42" s="86"/>
    </row>
    <row r="43" ht="15.6" hidden="1" outlineLevel="1" spans="1:19">
      <c r="A43" s="63" t="s">
        <v>46</v>
      </c>
      <c r="B43" s="64"/>
      <c r="C43" s="65" t="str">
        <f t="shared" ref="C43:L43" si="5">C$1</f>
        <v>张强军</v>
      </c>
      <c r="D43" s="65" t="str">
        <f t="shared" si="5"/>
        <v>陈剑武</v>
      </c>
      <c r="E43" s="65" t="str">
        <f t="shared" si="5"/>
        <v>李小燕</v>
      </c>
      <c r="F43" s="65" t="str">
        <f t="shared" si="5"/>
        <v>张晓豆</v>
      </c>
      <c r="G43" s="65" t="str">
        <f t="shared" si="5"/>
        <v>尚之腾</v>
      </c>
      <c r="H43" s="65" t="str">
        <f t="shared" si="5"/>
        <v>闫浩</v>
      </c>
      <c r="I43" s="65" t="str">
        <f t="shared" si="5"/>
        <v>苏转转</v>
      </c>
      <c r="J43" s="65" t="str">
        <f t="shared" si="5"/>
        <v>刘雨</v>
      </c>
      <c r="K43" s="65">
        <f t="shared" si="5"/>
        <v>0</v>
      </c>
      <c r="L43" s="65">
        <f t="shared" si="5"/>
        <v>0</v>
      </c>
      <c r="M43" s="85" t="s">
        <v>101</v>
      </c>
      <c r="N43" s="86"/>
      <c r="O43" s="86"/>
      <c r="P43" s="86"/>
      <c r="Q43" s="86"/>
      <c r="R43" s="86"/>
      <c r="S43" s="86"/>
    </row>
    <row r="44" hidden="1" outlineLevel="1" spans="1:19">
      <c r="A44" s="59" t="s">
        <v>97</v>
      </c>
      <c r="B44" s="60"/>
      <c r="C44" s="60">
        <f>COUNTIFS(C$1:C$32,$A44,$M$1:$M$32,$A$43)/2</f>
        <v>0</v>
      </c>
      <c r="D44" s="60">
        <f>COUNTIFS(D$1:D$32,$A44,$M$1:$M$32,$A$43)/2</f>
        <v>0</v>
      </c>
      <c r="E44" s="60">
        <f>COUNTIFS(E$1:E$32,$A44,$M$1:$M$32,$A$43)/2</f>
        <v>0</v>
      </c>
      <c r="F44" s="60">
        <f>COUNTIFS(F$1:F$32,$A44,$M$1:$M$32,$A$43)/2</f>
        <v>0</v>
      </c>
      <c r="G44" s="60">
        <f>COUNTIFS(G$1:G$32,$A44,$M$1:$M$32,$A$43)/2</f>
        <v>0</v>
      </c>
      <c r="H44" s="60">
        <f>COUNTIFS(H$1:H$32,$A44,$M$1:$M$32,$A$43)/2</f>
        <v>0</v>
      </c>
      <c r="I44" s="60">
        <f>COUNTIFS(I$1:I$32,$A44,$M$1:$M$32,$A$43)/2</f>
        <v>0</v>
      </c>
      <c r="J44" s="60">
        <f>COUNTIFS(J$1:J$32,$A44,$M$1:$M$32,$A$43)/2</f>
        <v>0</v>
      </c>
      <c r="K44" s="60">
        <f>COUNTIFS(K$1:K$32,$A44,$M$1:$M$32,$A$43)/2</f>
        <v>0</v>
      </c>
      <c r="L44" s="60">
        <f>COUNTIFS(L$1:L$32,$A44,$M$1:$M$32,$A$43)/2</f>
        <v>0</v>
      </c>
      <c r="M44" s="87">
        <f t="shared" ref="M44:M49" si="6">SUM(C44:L44)</f>
        <v>0</v>
      </c>
      <c r="N44" s="86"/>
      <c r="O44" s="86"/>
      <c r="P44" s="86"/>
      <c r="Q44" s="86"/>
      <c r="R44" s="86"/>
      <c r="S44" s="86"/>
    </row>
    <row r="45" hidden="1" outlineLevel="1" spans="1:19">
      <c r="A45" s="59" t="s">
        <v>33</v>
      </c>
      <c r="B45" s="60"/>
      <c r="C45" s="60">
        <f>COUNTIFS(C$1:C$32,$A45,$M$1:$M$32,$A$43)/2</f>
        <v>0</v>
      </c>
      <c r="D45" s="60">
        <f>COUNTIFS(D$1:D$32,$A45,$M$1:$M$32,$A$43)/2</f>
        <v>0</v>
      </c>
      <c r="E45" s="60">
        <f>COUNTIFS(E$1:E$32,$A45,$M$1:$M$32,$A$43)/2</f>
        <v>0</v>
      </c>
      <c r="F45" s="60">
        <f>COUNTIFS(F$1:F$32,$A45,$M$1:$M$32,$A$43)/2</f>
        <v>0</v>
      </c>
      <c r="G45" s="60">
        <f>COUNTIFS(G$1:G$32,$A45,$M$1:$M$32,$A$43)/2</f>
        <v>0</v>
      </c>
      <c r="H45" s="60">
        <f>COUNTIFS(H$1:H$32,$A45,$M$1:$M$32,$A$43)/2</f>
        <v>0</v>
      </c>
      <c r="I45" s="60">
        <f>COUNTIFS(I$1:I$32,$A45,$M$1:$M$32,$A$43)/2</f>
        <v>0</v>
      </c>
      <c r="J45" s="60">
        <f>COUNTIFS(J$1:J$32,$A45,$M$1:$M$32,$A$43)/2</f>
        <v>0</v>
      </c>
      <c r="K45" s="60">
        <f>COUNTIFS(K$1:K$32,$A45,$M$1:$M$32,$A$43)/2</f>
        <v>0</v>
      </c>
      <c r="L45" s="60">
        <f>COUNTIFS(L$1:L$32,$A45,$M$1:$M$32,$A$43)/2</f>
        <v>0</v>
      </c>
      <c r="M45" s="87">
        <f t="shared" si="6"/>
        <v>0</v>
      </c>
      <c r="N45" s="86"/>
      <c r="O45" s="86"/>
      <c r="P45" s="86"/>
      <c r="Q45" s="86"/>
      <c r="R45" s="86"/>
      <c r="S45" s="86"/>
    </row>
    <row r="46" hidden="1" outlineLevel="1" spans="1:19">
      <c r="A46" s="59" t="s">
        <v>98</v>
      </c>
      <c r="B46" s="60"/>
      <c r="C46" s="60">
        <f>COUNTIFS(C$1:C$32,$A46,$M$1:$M$32,$A$43)/2</f>
        <v>0</v>
      </c>
      <c r="D46" s="60">
        <f>COUNTIFS(D$1:D$32,$A46,$M$1:$M$32,$A$43)/2</f>
        <v>0</v>
      </c>
      <c r="E46" s="60">
        <f>COUNTIFS(E$1:E$32,$A46,$M$1:$M$32,$A$43)/2</f>
        <v>0</v>
      </c>
      <c r="F46" s="60">
        <f>COUNTIFS(F$1:F$32,$A46,$M$1:$M$32,$A$43)/2</f>
        <v>0</v>
      </c>
      <c r="G46" s="60">
        <f>COUNTIFS(G$1:G$32,$A46,$M$1:$M$32,$A$43)/2</f>
        <v>0</v>
      </c>
      <c r="H46" s="60">
        <f>COUNTIFS(H$1:H$32,$A46,$M$1:$M$32,$A$43)/2</f>
        <v>0</v>
      </c>
      <c r="I46" s="60">
        <f>COUNTIFS(I$1:I$32,$A46,$M$1:$M$32,$A$43)/2</f>
        <v>0</v>
      </c>
      <c r="J46" s="60">
        <f>COUNTIFS(J$1:J$32,$A46,$M$1:$M$32,$A$43)/2</f>
        <v>0</v>
      </c>
      <c r="K46" s="60">
        <f>COUNTIFS(K$1:K$32,$A46,$M$1:$M$32,$A$43)/2</f>
        <v>0</v>
      </c>
      <c r="L46" s="60">
        <f>COUNTIFS(L$1:L$32,$A46,$M$1:$M$32,$A$43)/2</f>
        <v>0</v>
      </c>
      <c r="M46" s="87">
        <f t="shared" si="6"/>
        <v>0</v>
      </c>
      <c r="N46" s="86"/>
      <c r="O46" s="86"/>
      <c r="P46" s="86"/>
      <c r="Q46" s="86"/>
      <c r="R46" s="86"/>
      <c r="S46" s="86"/>
    </row>
    <row r="47" hidden="1" outlineLevel="1" spans="1:19">
      <c r="A47" s="59" t="s">
        <v>99</v>
      </c>
      <c r="B47" s="60"/>
      <c r="C47" s="60">
        <f>COUNTIFS(C$1:C$32,$A47,$M$1:$M$32,$A$43)/2</f>
        <v>0</v>
      </c>
      <c r="D47" s="60">
        <f>COUNTIFS(D$1:D$32,$A47,$M$1:$M$32,$A$43)/2</f>
        <v>0</v>
      </c>
      <c r="E47" s="60">
        <f>COUNTIFS(E$1:E$32,$A47,$M$1:$M$32,$A$43)/2</f>
        <v>0</v>
      </c>
      <c r="F47" s="60">
        <f>COUNTIFS(F$1:F$32,$A47,$M$1:$M$32,$A$43)/2</f>
        <v>0</v>
      </c>
      <c r="G47" s="60">
        <f>COUNTIFS(G$1:G$32,$A47,$M$1:$M$32,$A$43)/2</f>
        <v>0</v>
      </c>
      <c r="H47" s="60">
        <f>COUNTIFS(H$1:H$32,$A47,$M$1:$M$32,$A$43)/2</f>
        <v>0</v>
      </c>
      <c r="I47" s="60">
        <f>COUNTIFS(I$1:I$32,$A47,$M$1:$M$32,$A$43)/2</f>
        <v>0</v>
      </c>
      <c r="J47" s="60">
        <f>COUNTIFS(J$1:J$32,$A47,$M$1:$M$32,$A$43)/2</f>
        <v>0</v>
      </c>
      <c r="K47" s="60">
        <f>COUNTIFS(K$1:K$32,$A47,$M$1:$M$32,$A$43)/2</f>
        <v>0</v>
      </c>
      <c r="L47" s="60">
        <f>COUNTIFS(L$1:L$32,$A47,$M$1:$M$32,$A$43)/2</f>
        <v>0</v>
      </c>
      <c r="M47" s="87">
        <f t="shared" si="6"/>
        <v>0</v>
      </c>
      <c r="N47" s="86"/>
      <c r="O47" s="86"/>
      <c r="P47" s="86"/>
      <c r="Q47" s="86"/>
      <c r="R47" s="86"/>
      <c r="S47" s="86"/>
    </row>
    <row r="48" hidden="1" outlineLevel="1" spans="1:19">
      <c r="A48" s="59" t="s">
        <v>51</v>
      </c>
      <c r="B48" s="60"/>
      <c r="C48" s="60">
        <f>COUNTIFS(C$1:C$32,$A48,$M$1:$M$32,$A$43)/2</f>
        <v>0</v>
      </c>
      <c r="D48" s="60">
        <f>COUNTIFS(D$1:D$32,$A48,$M$1:$M$32,$A$43)/2</f>
        <v>0</v>
      </c>
      <c r="E48" s="60">
        <f>COUNTIFS(E$1:E$32,$A48,$M$1:$M$32,$A$43)/2</f>
        <v>0</v>
      </c>
      <c r="F48" s="60">
        <f>COUNTIFS(F$1:F$32,$A48,$M$1:$M$32,$A$43)/2</f>
        <v>0</v>
      </c>
      <c r="G48" s="60">
        <f>COUNTIFS(G$1:G$32,$A48,$M$1:$M$32,$A$43)/2</f>
        <v>0</v>
      </c>
      <c r="H48" s="60">
        <f>COUNTIFS(H$1:H$32,$A48,$M$1:$M$32,$A$43)/2</f>
        <v>0</v>
      </c>
      <c r="I48" s="60">
        <f>COUNTIFS(I$1:I$32,$A48,$M$1:$M$32,$A$43)/2</f>
        <v>0</v>
      </c>
      <c r="J48" s="60">
        <f>COUNTIFS(J$1:J$32,$A48,$M$1:$M$32,$A$43)/2</f>
        <v>0</v>
      </c>
      <c r="K48" s="60">
        <f>COUNTIFS(K$1:K$32,$A48,$M$1:$M$32,$A$43)/2</f>
        <v>0</v>
      </c>
      <c r="L48" s="60">
        <f>COUNTIFS(L$1:L$32,$A48,$M$1:$M$32,$A$43)/2</f>
        <v>0</v>
      </c>
      <c r="M48" s="87">
        <f t="shared" si="6"/>
        <v>0</v>
      </c>
      <c r="N48" s="86"/>
      <c r="O48" s="86"/>
      <c r="P48" s="86"/>
      <c r="Q48" s="86"/>
      <c r="R48" s="86"/>
      <c r="S48" s="86"/>
    </row>
    <row r="49" ht="15.15" hidden="1" outlineLevel="1" spans="1:19">
      <c r="A49" s="61" t="s">
        <v>101</v>
      </c>
      <c r="B49" s="62"/>
      <c r="C49" s="62">
        <f t="shared" ref="C49:L49" si="7">SUM(C44:C48)</f>
        <v>0</v>
      </c>
      <c r="D49" s="62">
        <f t="shared" si="7"/>
        <v>0</v>
      </c>
      <c r="E49" s="62">
        <f t="shared" si="7"/>
        <v>0</v>
      </c>
      <c r="F49" s="62">
        <f t="shared" si="7"/>
        <v>0</v>
      </c>
      <c r="G49" s="62">
        <f t="shared" si="7"/>
        <v>0</v>
      </c>
      <c r="H49" s="62">
        <f t="shared" si="7"/>
        <v>0</v>
      </c>
      <c r="I49" s="62">
        <f t="shared" si="7"/>
        <v>0</v>
      </c>
      <c r="J49" s="62">
        <f t="shared" si="7"/>
        <v>0</v>
      </c>
      <c r="K49" s="62">
        <f t="shared" si="7"/>
        <v>0</v>
      </c>
      <c r="L49" s="62">
        <f t="shared" si="7"/>
        <v>0</v>
      </c>
      <c r="M49" s="88">
        <f t="shared" si="6"/>
        <v>0</v>
      </c>
      <c r="N49" s="86"/>
      <c r="O49" s="86"/>
      <c r="P49" s="86"/>
      <c r="Q49" s="86"/>
      <c r="R49" s="86"/>
      <c r="S49" s="86"/>
    </row>
    <row r="50" ht="15.15" hidden="1" outlineLevel="1" spans="14:19">
      <c r="N50" s="86"/>
      <c r="O50" s="86"/>
      <c r="P50" s="86"/>
      <c r="Q50" s="86"/>
      <c r="R50" s="86"/>
      <c r="S50" s="86"/>
    </row>
    <row r="51" hidden="1" outlineLevel="1" spans="1:19">
      <c r="A51" s="66" t="s">
        <v>102</v>
      </c>
      <c r="B51" s="67"/>
      <c r="C51" s="67" t="str">
        <f t="shared" ref="C51:L51" si="8">C$1</f>
        <v>张强军</v>
      </c>
      <c r="D51" s="67" t="str">
        <f t="shared" si="8"/>
        <v>陈剑武</v>
      </c>
      <c r="E51" s="67" t="str">
        <f t="shared" si="8"/>
        <v>李小燕</v>
      </c>
      <c r="F51" s="67" t="str">
        <f t="shared" si="8"/>
        <v>张晓豆</v>
      </c>
      <c r="G51" s="67" t="str">
        <f t="shared" si="8"/>
        <v>尚之腾</v>
      </c>
      <c r="H51" s="67" t="str">
        <f t="shared" si="8"/>
        <v>闫浩</v>
      </c>
      <c r="I51" s="67" t="str">
        <f t="shared" si="8"/>
        <v>苏转转</v>
      </c>
      <c r="J51" s="67" t="str">
        <f t="shared" si="8"/>
        <v>刘雨</v>
      </c>
      <c r="K51" s="67">
        <f t="shared" si="8"/>
        <v>0</v>
      </c>
      <c r="L51" s="89">
        <f t="shared" si="8"/>
        <v>0</v>
      </c>
      <c r="M51" s="87" t="s">
        <v>101</v>
      </c>
      <c r="N51" s="86"/>
      <c r="O51" s="86"/>
      <c r="P51" s="86"/>
      <c r="Q51" s="86"/>
      <c r="R51" s="86"/>
      <c r="S51" s="86"/>
    </row>
    <row r="52" hidden="1" outlineLevel="1" spans="1:19">
      <c r="A52" s="68" t="s">
        <v>103</v>
      </c>
      <c r="B52" s="69"/>
      <c r="C52" s="69">
        <f>'考勤辅助表-上午'!C52</f>
        <v>0</v>
      </c>
      <c r="D52" s="69">
        <f>'考勤辅助表-上午'!D52</f>
        <v>0</v>
      </c>
      <c r="E52" s="69">
        <f>'考勤辅助表-上午'!E52</f>
        <v>0</v>
      </c>
      <c r="F52" s="69">
        <f>'考勤辅助表-上午'!F52</f>
        <v>0</v>
      </c>
      <c r="G52" s="69">
        <f>'考勤辅助表-上午'!G52</f>
        <v>0</v>
      </c>
      <c r="H52" s="69">
        <f>'考勤辅助表-上午'!H52</f>
        <v>0</v>
      </c>
      <c r="I52" s="69">
        <f>'考勤辅助表-上午'!I52</f>
        <v>0</v>
      </c>
      <c r="J52" s="69">
        <f>'考勤辅助表-上午'!J52</f>
        <v>0</v>
      </c>
      <c r="K52" s="69">
        <f>'考勤辅助表-上午'!K52</f>
        <v>0</v>
      </c>
      <c r="L52" s="69">
        <f>'考勤辅助表-上午'!L52</f>
        <v>0</v>
      </c>
      <c r="M52" s="87">
        <f t="shared" ref="M52:M55" si="9">SUM(C52:L52)</f>
        <v>0</v>
      </c>
      <c r="N52" s="86"/>
      <c r="O52" s="86"/>
      <c r="P52" s="86"/>
      <c r="Q52" s="86"/>
      <c r="R52" s="86"/>
      <c r="S52" s="86"/>
    </row>
    <row r="53" hidden="1" outlineLevel="1" spans="1:19">
      <c r="A53" s="68" t="s">
        <v>104</v>
      </c>
      <c r="B53" s="69"/>
      <c r="C53" s="69">
        <f>'考勤辅助表-上午'!C53</f>
        <v>0</v>
      </c>
      <c r="D53" s="69">
        <f>'考勤辅助表-上午'!D53</f>
        <v>0</v>
      </c>
      <c r="E53" s="69">
        <f>'考勤辅助表-上午'!E53</f>
        <v>0</v>
      </c>
      <c r="F53" s="69">
        <f>'考勤辅助表-上午'!F53</f>
        <v>0</v>
      </c>
      <c r="G53" s="69">
        <f>'考勤辅助表-上午'!G53</f>
        <v>0</v>
      </c>
      <c r="H53" s="69">
        <f>'考勤辅助表-上午'!H53</f>
        <v>0</v>
      </c>
      <c r="I53" s="69">
        <f>'考勤辅助表-上午'!I53</f>
        <v>0</v>
      </c>
      <c r="J53" s="69">
        <f>'考勤辅助表-上午'!J53</f>
        <v>0</v>
      </c>
      <c r="K53" s="69">
        <f>'考勤辅助表-上午'!K53</f>
        <v>0</v>
      </c>
      <c r="L53" s="69">
        <f>'考勤辅助表-上午'!L53</f>
        <v>0</v>
      </c>
      <c r="M53" s="87">
        <f t="shared" si="9"/>
        <v>0</v>
      </c>
      <c r="N53" s="86"/>
      <c r="O53" s="86"/>
      <c r="P53" s="86"/>
      <c r="Q53" s="86"/>
      <c r="R53" s="86"/>
      <c r="S53" s="86"/>
    </row>
    <row r="54" hidden="1" outlineLevel="1" spans="1:19">
      <c r="A54" s="70" t="s">
        <v>105</v>
      </c>
      <c r="B54" s="71"/>
      <c r="C54" s="72">
        <f>'考勤辅助表-上午'!C54</f>
        <v>0</v>
      </c>
      <c r="D54" s="72">
        <f>'考勤辅助表-上午'!D54</f>
        <v>0</v>
      </c>
      <c r="E54" s="72">
        <f>'考勤辅助表-上午'!E54</f>
        <v>0</v>
      </c>
      <c r="F54" s="72">
        <f>'考勤辅助表-上午'!F54</f>
        <v>0</v>
      </c>
      <c r="G54" s="72">
        <f>'考勤辅助表-上午'!G54</f>
        <v>0</v>
      </c>
      <c r="H54" s="72">
        <f>'考勤辅助表-上午'!H54</f>
        <v>0</v>
      </c>
      <c r="I54" s="72">
        <f>'考勤辅助表-上午'!I54</f>
        <v>0</v>
      </c>
      <c r="J54" s="72">
        <f>'考勤辅助表-上午'!J54</f>
        <v>0</v>
      </c>
      <c r="K54" s="72">
        <f>'考勤辅助表-上午'!K54</f>
        <v>0</v>
      </c>
      <c r="L54" s="72">
        <f>'考勤辅助表-上午'!L54</f>
        <v>0</v>
      </c>
      <c r="M54" s="87">
        <f t="shared" si="9"/>
        <v>0</v>
      </c>
      <c r="N54" s="86"/>
      <c r="O54" s="86"/>
      <c r="P54" s="86"/>
      <c r="Q54" s="86"/>
      <c r="R54" s="86"/>
      <c r="S54" s="86"/>
    </row>
    <row r="55" ht="15.15" hidden="1" outlineLevel="1" spans="1:19">
      <c r="A55" s="61" t="s">
        <v>101</v>
      </c>
      <c r="B55" s="62"/>
      <c r="C55" s="62">
        <f>'考勤辅助表-上午'!C55</f>
        <v>0</v>
      </c>
      <c r="D55" s="62">
        <f>'考勤辅助表-上午'!D55</f>
        <v>0</v>
      </c>
      <c r="E55" s="62">
        <f>'考勤辅助表-上午'!E55</f>
        <v>0</v>
      </c>
      <c r="F55" s="62">
        <f>'考勤辅助表-上午'!F55</f>
        <v>0</v>
      </c>
      <c r="G55" s="62">
        <f>'考勤辅助表-上午'!G55</f>
        <v>0</v>
      </c>
      <c r="H55" s="62">
        <f>'考勤辅助表-上午'!H55</f>
        <v>0</v>
      </c>
      <c r="I55" s="62">
        <f>'考勤辅助表-上午'!I55</f>
        <v>0</v>
      </c>
      <c r="J55" s="62">
        <f>'考勤辅助表-上午'!J55</f>
        <v>0</v>
      </c>
      <c r="K55" s="62">
        <f>'考勤辅助表-上午'!K55</f>
        <v>0</v>
      </c>
      <c r="L55" s="62">
        <f>'考勤辅助表-上午'!L55</f>
        <v>0</v>
      </c>
      <c r="M55" s="87">
        <f t="shared" si="9"/>
        <v>0</v>
      </c>
      <c r="N55" s="86"/>
      <c r="O55" s="86"/>
      <c r="P55" s="86"/>
      <c r="Q55" s="86"/>
      <c r="R55" s="86"/>
      <c r="S55" s="86"/>
    </row>
    <row r="56" hidden="1" outlineLevel="1" spans="14:19">
      <c r="N56" s="86"/>
      <c r="O56" s="86"/>
      <c r="P56" s="86"/>
      <c r="Q56" s="86"/>
      <c r="R56" s="86"/>
      <c r="S56" s="86"/>
    </row>
    <row r="57" hidden="1" outlineLevel="1" spans="14:19">
      <c r="N57" s="86"/>
      <c r="O57" s="86"/>
      <c r="P57" s="86"/>
      <c r="Q57" s="86"/>
      <c r="R57" s="86"/>
      <c r="S57" s="86"/>
    </row>
    <row r="58" hidden="1" outlineLevel="1" spans="14:19">
      <c r="N58" s="86"/>
      <c r="O58" s="86"/>
      <c r="P58" s="86"/>
      <c r="Q58" s="86"/>
      <c r="R58" s="86"/>
      <c r="S58" s="86"/>
    </row>
    <row r="59" hidden="1" outlineLevel="1" spans="14:19">
      <c r="N59" s="86"/>
      <c r="O59" s="86"/>
      <c r="P59" s="86"/>
      <c r="Q59" s="86"/>
      <c r="R59" s="86"/>
      <c r="S59" s="86"/>
    </row>
    <row r="60" hidden="1" outlineLevel="1" spans="14:19">
      <c r="N60" s="86"/>
      <c r="O60" s="86"/>
      <c r="P60" s="86"/>
      <c r="Q60" s="86"/>
      <c r="R60" s="86"/>
      <c r="S60" s="86"/>
    </row>
    <row r="61" hidden="1" outlineLevel="1" spans="14:19">
      <c r="N61" s="86"/>
      <c r="O61" s="86"/>
      <c r="P61" s="86"/>
      <c r="Q61" s="86"/>
      <c r="R61" s="86"/>
      <c r="S61" s="86"/>
    </row>
    <row r="62" hidden="1" outlineLevel="1" spans="14:19">
      <c r="N62" s="86"/>
      <c r="O62" s="86"/>
      <c r="P62" s="86"/>
      <c r="Q62" s="86"/>
      <c r="R62" s="86"/>
      <c r="S62" s="86"/>
    </row>
    <row r="63" hidden="1" outlineLevel="1" spans="14:19">
      <c r="N63" s="86"/>
      <c r="O63" s="86"/>
      <c r="P63" s="86"/>
      <c r="Q63" s="86"/>
      <c r="R63" s="86"/>
      <c r="S63" s="86"/>
    </row>
    <row r="64" hidden="1" outlineLevel="1" spans="14:19">
      <c r="N64" s="86"/>
      <c r="O64" s="86"/>
      <c r="P64" s="86"/>
      <c r="Q64" s="86"/>
      <c r="R64" s="86"/>
      <c r="S64" s="86"/>
    </row>
    <row r="65" hidden="1" outlineLevel="1" spans="14:19">
      <c r="N65" s="86"/>
      <c r="O65" s="86"/>
      <c r="P65" s="86"/>
      <c r="Q65" s="86"/>
      <c r="R65" s="86"/>
      <c r="S65" s="86"/>
    </row>
    <row r="66" hidden="1" outlineLevel="1" spans="14:19">
      <c r="N66" s="86"/>
      <c r="O66" s="86"/>
      <c r="P66" s="86"/>
      <c r="Q66" s="86"/>
      <c r="R66" s="86"/>
      <c r="S66" s="86"/>
    </row>
    <row r="67" hidden="1" outlineLevel="1" spans="14:19">
      <c r="N67" s="86"/>
      <c r="O67" s="86"/>
      <c r="P67" s="86"/>
      <c r="Q67" s="86"/>
      <c r="R67" s="86"/>
      <c r="S67" s="86"/>
    </row>
    <row r="68" hidden="1" outlineLevel="1" spans="14:19">
      <c r="N68" s="86"/>
      <c r="O68" s="86"/>
      <c r="P68" s="86"/>
      <c r="Q68" s="86"/>
      <c r="R68" s="86"/>
      <c r="S68" s="86"/>
    </row>
    <row r="69" hidden="1" outlineLevel="1" spans="14:19">
      <c r="N69" s="86"/>
      <c r="O69" s="86"/>
      <c r="P69" s="86"/>
      <c r="Q69" s="86"/>
      <c r="R69" s="86"/>
      <c r="S69" s="86"/>
    </row>
    <row r="70" hidden="1" outlineLevel="1" spans="14:19">
      <c r="N70" s="86"/>
      <c r="O70" s="86"/>
      <c r="P70" s="86"/>
      <c r="Q70" s="86"/>
      <c r="R70" s="86"/>
      <c r="S70" s="86"/>
    </row>
    <row r="71" hidden="1" outlineLevel="1" spans="14:19">
      <c r="N71" s="86"/>
      <c r="O71" s="86"/>
      <c r="P71" s="86"/>
      <c r="Q71" s="86"/>
      <c r="R71" s="86"/>
      <c r="S71" s="86"/>
    </row>
  </sheetData>
  <autoFilter ref="A1:N71">
    <extLst/>
  </autoFilter>
  <mergeCells count="21">
    <mergeCell ref="N33:R33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4:B44"/>
    <mergeCell ref="A45:B45"/>
    <mergeCell ref="A46:B46"/>
    <mergeCell ref="A47:B47"/>
    <mergeCell ref="A48:B48"/>
    <mergeCell ref="A49:B49"/>
    <mergeCell ref="A51:B51"/>
    <mergeCell ref="A52:B52"/>
    <mergeCell ref="A53:B53"/>
    <mergeCell ref="A54:B54"/>
    <mergeCell ref="A55:B55"/>
  </mergeCells>
  <conditionalFormatting sqref="M2:M32">
    <cfRule type="expression" dxfId="2" priority="2">
      <formula>$M2="周末"</formula>
    </cfRule>
  </conditionalFormatting>
  <conditionalFormatting sqref="A2:L32">
    <cfRule type="expression" dxfId="2" priority="1">
      <formula>$M2="周末"</formula>
    </cfRule>
  </conditionalFormatting>
  <dataValidations count="2">
    <dataValidation type="list" allowBlank="1" showInputMessage="1" showErrorMessage="1" sqref="C33:L33">
      <formula1>$R$1:$R$11</formula1>
    </dataValidation>
    <dataValidation type="list" allowBlank="1" showInputMessage="1" showErrorMessage="1" sqref="C9:C32 D9:D32 C2:L8 E9:L32">
      <formula1>$S$1:$S$11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C 2 "   r g b C l r = " 3 6 B C 1 4 " / > < c o m m e n t   s : r e f = " I 2 "   r g b C l r = " 3 6 B C 1 4 " / > < / c o m m e n t L i s t > < c o m m e n t L i s t   s h e e t S t i d = " 7 " > < c o m m e n t   s : r e f = " C 2 "   r g b C l r = " 3 6 B C 1 4 " / > < c o m m e n t   s : r e f = " I 2 "   r g b C l r = " 3 6 B C 1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部门考勤表</vt:lpstr>
      <vt:lpstr>10月</vt:lpstr>
      <vt:lpstr>月出差及加班统计汇总表</vt:lpstr>
      <vt:lpstr>月考勤汇总</vt:lpstr>
      <vt:lpstr>工作计划表</vt:lpstr>
      <vt:lpstr>程序表</vt:lpstr>
      <vt:lpstr>请假加班核对</vt:lpstr>
      <vt:lpstr>考勤辅助表-上午</vt:lpstr>
      <vt:lpstr>考勤辅助表-下午</vt:lpstr>
      <vt:lpstr>考勤辅助表-1</vt:lpstr>
      <vt:lpstr>考勤辅助表-2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陈剑武</cp:lastModifiedBy>
  <dcterms:created xsi:type="dcterms:W3CDTF">2006-09-13T11:21:00Z</dcterms:created>
  <dcterms:modified xsi:type="dcterms:W3CDTF">2023-07-27T12:08:19Z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A7D3A1EB65674F07AE5DE359A56D5E4B_13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